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boychinov/Git/homework/"/>
    </mc:Choice>
  </mc:AlternateContent>
  <xr:revisionPtr revIDLastSave="0" documentId="13_ncr:1_{4A4171FF-9665-574F-884B-D968D8FEC7FD}" xr6:coauthVersionLast="47" xr6:coauthVersionMax="47" xr10:uidLastSave="{00000000-0000-0000-0000-000000000000}"/>
  <bookViews>
    <workbookView xWindow="0" yWindow="760" windowWidth="34560" windowHeight="20200" xr2:uid="{00000000-000D-0000-FFFF-FFFF00000000}"/>
  </bookViews>
  <sheets>
    <sheet name="Missing Values" sheetId="1" r:id="rId1"/>
    <sheet name="Outliers" sheetId="2" r:id="rId2"/>
    <sheet name="Regression" sheetId="3" r:id="rId3"/>
    <sheet name="CLTV" sheetId="4" r:id="rId4"/>
  </sheets>
  <definedNames>
    <definedName name="_xlnm._FilterDatabase" localSheetId="0" hidden="1">'Missing Values'!$A$1:$G$1</definedName>
    <definedName name="_xlnm._FilterDatabase" localSheetId="2" hidden="1">Regression!$A$1:$E$201</definedName>
  </definedNames>
  <calcPr calcId="191029"/>
  <pivotCaches>
    <pivotCache cacheId="6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4" l="1"/>
  <c r="B8" i="4" s="1"/>
  <c r="B10" i="4" s="1"/>
  <c r="D10" i="4" s="1"/>
  <c r="C5" i="4"/>
  <c r="C4" i="4"/>
  <c r="C3" i="4"/>
  <c r="AG39" i="3"/>
  <c r="T3" i="2" a="1"/>
  <c r="T3" i="2"/>
  <c r="T4" i="2" a="1"/>
  <c r="T4" i="2"/>
  <c r="T5" i="2" a="1"/>
  <c r="T5" i="2" s="1"/>
  <c r="T6" i="2" a="1"/>
  <c r="T6" i="2" s="1"/>
  <c r="T7" i="2" a="1"/>
  <c r="T7" i="2" s="1"/>
  <c r="T8" i="2" a="1"/>
  <c r="T8" i="2"/>
  <c r="T9" i="2" a="1"/>
  <c r="T9" i="2"/>
  <c r="T10" i="2" a="1"/>
  <c r="T10" i="2"/>
  <c r="T11" i="2" a="1"/>
  <c r="T11" i="2"/>
  <c r="T12" i="2" a="1"/>
  <c r="T12" i="2" s="1"/>
  <c r="T13" i="2" a="1"/>
  <c r="T13" i="2" s="1"/>
  <c r="T14" i="2" a="1"/>
  <c r="T14" i="2"/>
  <c r="T15" i="2" a="1"/>
  <c r="T15" i="2" s="1"/>
  <c r="T16" i="2" a="1"/>
  <c r="T16" i="2"/>
  <c r="T17" i="2" a="1"/>
  <c r="T17" i="2"/>
  <c r="T18" i="2" a="1"/>
  <c r="T18" i="2" s="1"/>
  <c r="T19" i="2" a="1"/>
  <c r="T19" i="2" s="1"/>
  <c r="T20" i="2" a="1"/>
  <c r="T20" i="2"/>
  <c r="T21" i="2" a="1"/>
  <c r="T21" i="2" s="1"/>
  <c r="T22" i="2" a="1"/>
  <c r="T22" i="2"/>
  <c r="T23" i="2" a="1"/>
  <c r="T23" i="2"/>
  <c r="T24" i="2" a="1"/>
  <c r="T24" i="2" s="1"/>
  <c r="T25" i="2" a="1"/>
  <c r="T25" i="2" s="1"/>
  <c r="T26" i="2" a="1"/>
  <c r="T26" i="2"/>
  <c r="T27" i="2" a="1"/>
  <c r="T27" i="2" s="1"/>
  <c r="T28" i="2" a="1"/>
  <c r="T28" i="2"/>
  <c r="T29" i="2" a="1"/>
  <c r="T29" i="2"/>
  <c r="T30" i="2" a="1"/>
  <c r="T30" i="2" s="1"/>
  <c r="T31" i="2" a="1"/>
  <c r="T31" i="2" s="1"/>
  <c r="T32" i="2" a="1"/>
  <c r="T32" i="2"/>
  <c r="T33" i="2" a="1"/>
  <c r="T33" i="2" s="1"/>
  <c r="T34" i="2" a="1"/>
  <c r="T34" i="2"/>
  <c r="T35" i="2" a="1"/>
  <c r="T35" i="2"/>
  <c r="T36" i="2" a="1"/>
  <c r="T36" i="2" s="1"/>
  <c r="T37" i="2" a="1"/>
  <c r="T37" i="2" s="1"/>
  <c r="T38" i="2" a="1"/>
  <c r="T38" i="2"/>
  <c r="T39" i="2" a="1"/>
  <c r="T39" i="2" s="1"/>
  <c r="T40" i="2" a="1"/>
  <c r="T40" i="2"/>
  <c r="T41" i="2" a="1"/>
  <c r="T41" i="2"/>
  <c r="T42" i="2" a="1"/>
  <c r="T42" i="2" s="1"/>
  <c r="T43" i="2" a="1"/>
  <c r="T43" i="2" s="1"/>
  <c r="T44" i="2" a="1"/>
  <c r="T44" i="2"/>
  <c r="T45" i="2" a="1"/>
  <c r="T45" i="2" s="1"/>
  <c r="T46" i="2" a="1"/>
  <c r="T46" i="2"/>
  <c r="T47" i="2" a="1"/>
  <c r="T47" i="2"/>
  <c r="T48" i="2" a="1"/>
  <c r="T48" i="2" s="1"/>
  <c r="T49" i="2" a="1"/>
  <c r="T49" i="2" s="1"/>
  <c r="T50" i="2" a="1"/>
  <c r="T50" i="2"/>
  <c r="T51" i="2" a="1"/>
  <c r="T51" i="2" s="1"/>
  <c r="T52" i="2" a="1"/>
  <c r="T52" i="2"/>
  <c r="T53" i="2" a="1"/>
  <c r="T53" i="2"/>
  <c r="T54" i="2" a="1"/>
  <c r="T54" i="2" s="1"/>
  <c r="T55" i="2" a="1"/>
  <c r="T55" i="2" s="1"/>
  <c r="T56" i="2" a="1"/>
  <c r="T56" i="2"/>
  <c r="T57" i="2" a="1"/>
  <c r="T57" i="2" s="1"/>
  <c r="T58" i="2" a="1"/>
  <c r="T58" i="2"/>
  <c r="T59" i="2" a="1"/>
  <c r="T59" i="2"/>
  <c r="T60" i="2" a="1"/>
  <c r="T60" i="2" s="1"/>
  <c r="T61" i="2" a="1"/>
  <c r="T61" i="2" s="1"/>
  <c r="T62" i="2" a="1"/>
  <c r="T62" i="2"/>
  <c r="T63" i="2" a="1"/>
  <c r="T63" i="2" s="1"/>
  <c r="T64" i="2" a="1"/>
  <c r="T64" i="2"/>
  <c r="T65" i="2" a="1"/>
  <c r="T65" i="2"/>
  <c r="T66" i="2" a="1"/>
  <c r="T66" i="2" s="1"/>
  <c r="T67" i="2" a="1"/>
  <c r="T67" i="2" s="1"/>
  <c r="T68" i="2" a="1"/>
  <c r="T68" i="2"/>
  <c r="T69" i="2" a="1"/>
  <c r="T69" i="2" s="1"/>
  <c r="T70" i="2" a="1"/>
  <c r="T70" i="2"/>
  <c r="T71" i="2" a="1"/>
  <c r="T71" i="2"/>
  <c r="T72" i="2" a="1"/>
  <c r="T72" i="2" s="1"/>
  <c r="T73" i="2" a="1"/>
  <c r="T73" i="2" s="1"/>
  <c r="T74" i="2" a="1"/>
  <c r="T74" i="2"/>
  <c r="T75" i="2" a="1"/>
  <c r="T75" i="2" s="1"/>
  <c r="T76" i="2" a="1"/>
  <c r="T76" i="2"/>
  <c r="T77" i="2" a="1"/>
  <c r="T77" i="2"/>
  <c r="T78" i="2" a="1"/>
  <c r="T78" i="2" s="1"/>
  <c r="T79" i="2" a="1"/>
  <c r="T79" i="2" s="1"/>
  <c r="T80" i="2" a="1"/>
  <c r="T80" i="2"/>
  <c r="T81" i="2" a="1"/>
  <c r="T81" i="2" s="1"/>
  <c r="T82" i="2" a="1"/>
  <c r="T82" i="2"/>
  <c r="T83" i="2" a="1"/>
  <c r="T83" i="2"/>
  <c r="T84" i="2" a="1"/>
  <c r="T84" i="2" s="1"/>
  <c r="T85" i="2" a="1"/>
  <c r="T85" i="2" s="1"/>
  <c r="T86" i="2" a="1"/>
  <c r="T86" i="2"/>
  <c r="T87" i="2" a="1"/>
  <c r="T87" i="2" s="1"/>
  <c r="T88" i="2" a="1"/>
  <c r="T88" i="2" s="1"/>
  <c r="T89" i="2" a="1"/>
  <c r="T89" i="2"/>
  <c r="T90" i="2" a="1"/>
  <c r="T90" i="2" s="1"/>
  <c r="T91" i="2" a="1"/>
  <c r="T91" i="2" s="1"/>
  <c r="T92" i="2" a="1"/>
  <c r="T92" i="2"/>
  <c r="T93" i="2" a="1"/>
  <c r="T93" i="2" s="1"/>
  <c r="T94" i="2" a="1"/>
  <c r="T94" i="2" s="1"/>
  <c r="T95" i="2" a="1"/>
  <c r="T95" i="2"/>
  <c r="T96" i="2" a="1"/>
  <c r="T96" i="2" s="1"/>
  <c r="T97" i="2" a="1"/>
  <c r="T97" i="2" s="1"/>
  <c r="T98" i="2" a="1"/>
  <c r="T98" i="2"/>
  <c r="T99" i="2" a="1"/>
  <c r="T99" i="2" s="1"/>
  <c r="T100" i="2" a="1"/>
  <c r="T100" i="2" s="1"/>
  <c r="T101" i="2" a="1"/>
  <c r="T101" i="2"/>
  <c r="T102" i="2" a="1"/>
  <c r="T102" i="2" s="1"/>
  <c r="T103" i="2" a="1"/>
  <c r="T103" i="2" s="1"/>
  <c r="T104" i="2" a="1"/>
  <c r="T104" i="2"/>
  <c r="T105" i="2" a="1"/>
  <c r="T105" i="2" s="1"/>
  <c r="T106" i="2" a="1"/>
  <c r="T106" i="2" s="1"/>
  <c r="T107" i="2" a="1"/>
  <c r="T107" i="2"/>
  <c r="T108" i="2" a="1"/>
  <c r="T108" i="2" s="1"/>
  <c r="T109" i="2" a="1"/>
  <c r="T109" i="2" s="1"/>
  <c r="T110" i="2" a="1"/>
  <c r="T110" i="2"/>
  <c r="T111" i="2" a="1"/>
  <c r="T111" i="2" s="1"/>
  <c r="T112" i="2" a="1"/>
  <c r="T112" i="2" s="1"/>
  <c r="T113" i="2" a="1"/>
  <c r="T113" i="2"/>
  <c r="T114" i="2" a="1"/>
  <c r="T114" i="2" s="1"/>
  <c r="T115" i="2" a="1"/>
  <c r="T115" i="2" s="1"/>
  <c r="T116" i="2" a="1"/>
  <c r="T116" i="2"/>
  <c r="T117" i="2" a="1"/>
  <c r="T117" i="2" s="1"/>
  <c r="T118" i="2" a="1"/>
  <c r="T118" i="2" s="1"/>
  <c r="T119" i="2" a="1"/>
  <c r="T119" i="2"/>
  <c r="T120" i="2" a="1"/>
  <c r="T120" i="2" s="1"/>
  <c r="T121" i="2" a="1"/>
  <c r="T121" i="2" s="1"/>
  <c r="T122" i="2" a="1"/>
  <c r="T122" i="2"/>
  <c r="T123" i="2" a="1"/>
  <c r="T123" i="2" s="1"/>
  <c r="T124" i="2" a="1"/>
  <c r="T124" i="2" s="1"/>
  <c r="T125" i="2" a="1"/>
  <c r="T125" i="2"/>
  <c r="T126" i="2" a="1"/>
  <c r="T126" i="2" s="1"/>
  <c r="T127" i="2" a="1"/>
  <c r="T127" i="2" s="1"/>
  <c r="T128" i="2" a="1"/>
  <c r="T128" i="2"/>
  <c r="T129" i="2" a="1"/>
  <c r="T129" i="2" s="1"/>
  <c r="T130" i="2" a="1"/>
  <c r="T130" i="2" s="1"/>
  <c r="T131" i="2" a="1"/>
  <c r="T131" i="2"/>
  <c r="T132" i="2" a="1"/>
  <c r="T132" i="2" s="1"/>
  <c r="T133" i="2" a="1"/>
  <c r="T133" i="2" s="1"/>
  <c r="T134" i="2" a="1"/>
  <c r="T134" i="2"/>
  <c r="T135" i="2" a="1"/>
  <c r="T135" i="2" s="1"/>
  <c r="T136" i="2" a="1"/>
  <c r="T136" i="2" s="1"/>
  <c r="T137" i="2" a="1"/>
  <c r="T137" i="2"/>
  <c r="T138" i="2" a="1"/>
  <c r="T138" i="2" s="1"/>
  <c r="T139" i="2" a="1"/>
  <c r="T139" i="2" s="1"/>
  <c r="T140" i="2" a="1"/>
  <c r="T140" i="2"/>
  <c r="T141" i="2" a="1"/>
  <c r="T141" i="2" s="1"/>
  <c r="T142" i="2" a="1"/>
  <c r="T142" i="2" s="1"/>
  <c r="T143" i="2" a="1"/>
  <c r="T143" i="2" s="1"/>
  <c r="T144" i="2" a="1"/>
  <c r="T144" i="2" s="1"/>
  <c r="T145" i="2" a="1"/>
  <c r="T145" i="2" s="1"/>
  <c r="T146" i="2" a="1"/>
  <c r="T146" i="2"/>
  <c r="T147" i="2" a="1"/>
  <c r="T147" i="2" s="1"/>
  <c r="T148" i="2" a="1"/>
  <c r="T148" i="2" s="1"/>
  <c r="T149" i="2" a="1"/>
  <c r="T149" i="2"/>
  <c r="T150" i="2" a="1"/>
  <c r="T150" i="2" s="1"/>
  <c r="T151" i="2" a="1"/>
  <c r="T151" i="2" s="1"/>
  <c r="T152" i="2" a="1"/>
  <c r="T152" i="2"/>
  <c r="T153" i="2" a="1"/>
  <c r="T153" i="2" s="1"/>
  <c r="T154" i="2" a="1"/>
  <c r="T154" i="2" s="1"/>
  <c r="T155" i="2" a="1"/>
  <c r="T155" i="2"/>
  <c r="T156" i="2" a="1"/>
  <c r="T156" i="2" s="1"/>
  <c r="T157" i="2" a="1"/>
  <c r="T157" i="2" s="1"/>
  <c r="T158" i="2" a="1"/>
  <c r="T158" i="2"/>
  <c r="T159" i="2" a="1"/>
  <c r="T159" i="2" s="1"/>
  <c r="T160" i="2" a="1"/>
  <c r="T160" i="2" s="1"/>
  <c r="T161" i="2" a="1"/>
  <c r="T161" i="2"/>
  <c r="T162" i="2" a="1"/>
  <c r="T162" i="2" s="1"/>
  <c r="T163" i="2" a="1"/>
  <c r="T163" i="2" s="1"/>
  <c r="T164" i="2" a="1"/>
  <c r="T164" i="2"/>
  <c r="T165" i="2" a="1"/>
  <c r="T165" i="2" s="1"/>
  <c r="T166" i="2" a="1"/>
  <c r="T166" i="2" s="1"/>
  <c r="T167" i="2" a="1"/>
  <c r="T167" i="2"/>
  <c r="T168" i="2" a="1"/>
  <c r="T168" i="2" s="1"/>
  <c r="T169" i="2" a="1"/>
  <c r="T169" i="2" s="1"/>
  <c r="T170" i="2" a="1"/>
  <c r="T170" i="2"/>
  <c r="T171" i="2" a="1"/>
  <c r="T171" i="2" s="1"/>
  <c r="T172" i="2" a="1"/>
  <c r="T172" i="2" s="1"/>
  <c r="T173" i="2" a="1"/>
  <c r="T173" i="2"/>
  <c r="T174" i="2" a="1"/>
  <c r="T174" i="2" s="1"/>
  <c r="T175" i="2" a="1"/>
  <c r="T175" i="2" s="1"/>
  <c r="T176" i="2" a="1"/>
  <c r="T176" i="2"/>
  <c r="T177" i="2" a="1"/>
  <c r="T177" i="2" s="1"/>
  <c r="T178" i="2" a="1"/>
  <c r="T178" i="2" s="1"/>
  <c r="T179" i="2" a="1"/>
  <c r="T179" i="2"/>
  <c r="T180" i="2" a="1"/>
  <c r="T180" i="2" s="1"/>
  <c r="T181" i="2" a="1"/>
  <c r="T181" i="2" s="1"/>
  <c r="T182" i="2" a="1"/>
  <c r="T182" i="2"/>
  <c r="T183" i="2" a="1"/>
  <c r="T183" i="2" s="1"/>
  <c r="T184" i="2" a="1"/>
  <c r="T184" i="2" s="1"/>
  <c r="T185" i="2" a="1"/>
  <c r="T185" i="2"/>
  <c r="T186" i="2" a="1"/>
  <c r="T186" i="2" s="1"/>
  <c r="T187" i="2" a="1"/>
  <c r="T187" i="2" s="1"/>
  <c r="T188" i="2" a="1"/>
  <c r="T188" i="2"/>
  <c r="T189" i="2" a="1"/>
  <c r="T189" i="2" s="1"/>
  <c r="T190" i="2" a="1"/>
  <c r="T190" i="2" s="1"/>
  <c r="T191" i="2" a="1"/>
  <c r="T191" i="2"/>
  <c r="T192" i="2" a="1"/>
  <c r="T192" i="2" s="1"/>
  <c r="T193" i="2" a="1"/>
  <c r="T193" i="2" s="1"/>
  <c r="T194" i="2" a="1"/>
  <c r="T194" i="2"/>
  <c r="T195" i="2" a="1"/>
  <c r="T195" i="2" s="1"/>
  <c r="T196" i="2" a="1"/>
  <c r="T196" i="2" s="1"/>
  <c r="T197" i="2" a="1"/>
  <c r="T197" i="2"/>
  <c r="T198" i="2" a="1"/>
  <c r="T198" i="2" s="1"/>
  <c r="T199" i="2" a="1"/>
  <c r="T199" i="2" s="1"/>
  <c r="T200" i="2" a="1"/>
  <c r="T200" i="2"/>
  <c r="T201" i="2" a="1"/>
  <c r="T201" i="2" s="1"/>
  <c r="T2" i="2" a="1"/>
  <c r="T2" i="2"/>
  <c r="X9" i="2"/>
  <c r="Y9" i="2"/>
  <c r="Z9" i="2"/>
  <c r="W9" i="2"/>
  <c r="X8" i="2"/>
  <c r="Y8" i="2"/>
  <c r="Z8" i="2"/>
  <c r="W8" i="2"/>
  <c r="X7" i="2"/>
  <c r="Y7" i="2"/>
  <c r="Z7" i="2"/>
  <c r="W7" i="2"/>
  <c r="X6" i="2"/>
  <c r="Y6" i="2"/>
  <c r="Z6" i="2"/>
  <c r="W6" i="2"/>
  <c r="X5" i="2"/>
  <c r="Y5" i="2"/>
  <c r="Z5" i="2"/>
  <c r="W5" i="2"/>
  <c r="X4" i="2"/>
  <c r="Y4" i="2"/>
  <c r="Z4" i="2"/>
  <c r="W4" i="2"/>
  <c r="X3" i="2"/>
  <c r="Y3" i="2"/>
  <c r="Z3" i="2"/>
  <c r="W3" i="2"/>
  <c r="X2" i="2"/>
  <c r="Y2" i="2"/>
  <c r="Z2" i="2"/>
  <c r="W2" i="2"/>
  <c r="S201" i="2"/>
  <c r="S200" i="2"/>
  <c r="S199" i="2"/>
  <c r="S198" i="2"/>
  <c r="S197" i="2"/>
  <c r="S196" i="2"/>
  <c r="S195" i="2"/>
  <c r="S194" i="2"/>
  <c r="S193" i="2"/>
  <c r="S192" i="2"/>
  <c r="S191" i="2"/>
  <c r="S190" i="2"/>
  <c r="S189" i="2"/>
  <c r="S188" i="2"/>
  <c r="S187" i="2"/>
  <c r="S186" i="2"/>
  <c r="S185" i="2"/>
  <c r="S184" i="2"/>
  <c r="S183" i="2"/>
  <c r="S182" i="2"/>
  <c r="S181" i="2"/>
  <c r="S180" i="2"/>
  <c r="S179" i="2"/>
  <c r="S178" i="2"/>
  <c r="S177" i="2"/>
  <c r="S176" i="2"/>
  <c r="S175" i="2"/>
  <c r="S174" i="2"/>
  <c r="S173" i="2"/>
  <c r="S172" i="2"/>
  <c r="S171" i="2"/>
  <c r="S170" i="2"/>
  <c r="S169" i="2"/>
  <c r="S168" i="2"/>
  <c r="S167" i="2"/>
  <c r="S166" i="2"/>
  <c r="S165" i="2"/>
  <c r="S164" i="2"/>
  <c r="S163" i="2"/>
  <c r="S162" i="2"/>
  <c r="S161" i="2"/>
  <c r="S160" i="2"/>
  <c r="S159" i="2"/>
  <c r="S158" i="2"/>
  <c r="S157" i="2"/>
  <c r="S156" i="2"/>
  <c r="S155" i="2"/>
  <c r="S154" i="2"/>
  <c r="S153" i="2"/>
  <c r="S152" i="2"/>
  <c r="S151" i="2"/>
  <c r="S150" i="2"/>
  <c r="S149" i="2"/>
  <c r="S148" i="2"/>
  <c r="S147" i="2"/>
  <c r="S146" i="2"/>
  <c r="S145" i="2"/>
  <c r="S144" i="2"/>
  <c r="S143" i="2"/>
  <c r="S142" i="2"/>
  <c r="S141" i="2"/>
  <c r="S140" i="2"/>
  <c r="S139" i="2"/>
  <c r="S138" i="2"/>
  <c r="S137" i="2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177" i="2"/>
  <c r="Q178" i="2"/>
  <c r="Q179" i="2"/>
  <c r="Q180" i="2"/>
  <c r="Q181" i="2"/>
  <c r="Q182" i="2"/>
  <c r="Q183" i="2"/>
  <c r="Q184" i="2"/>
  <c r="Q185" i="2"/>
  <c r="Q186" i="2"/>
  <c r="Q187" i="2"/>
  <c r="Q166" i="2"/>
  <c r="Q167" i="2"/>
  <c r="Q168" i="2"/>
  <c r="Q169" i="2"/>
  <c r="Q170" i="2"/>
  <c r="Q171" i="2"/>
  <c r="Q172" i="2"/>
  <c r="Q173" i="2"/>
  <c r="Q174" i="2"/>
  <c r="Q175" i="2"/>
  <c r="Q176" i="2"/>
  <c r="Q158" i="2"/>
  <c r="Q159" i="2"/>
  <c r="Q160" i="2"/>
  <c r="Q161" i="2"/>
  <c r="Q162" i="2"/>
  <c r="Q163" i="2"/>
  <c r="Q164" i="2"/>
  <c r="Q165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32" i="2"/>
  <c r="Q133" i="2"/>
  <c r="Q134" i="2"/>
  <c r="Q122" i="2"/>
  <c r="Q123" i="2"/>
  <c r="Q124" i="2"/>
  <c r="Q125" i="2"/>
  <c r="Q126" i="2"/>
  <c r="Q127" i="2"/>
  <c r="Q128" i="2"/>
  <c r="Q129" i="2"/>
  <c r="Q130" i="2"/>
  <c r="Q131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95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69" i="2"/>
  <c r="Q70" i="2"/>
  <c r="Q71" i="2"/>
  <c r="Q72" i="2"/>
  <c r="Q73" i="2"/>
  <c r="Q74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2" i="2"/>
  <c r="P201" i="2"/>
  <c r="P200" i="2"/>
  <c r="P199" i="2"/>
  <c r="P198" i="2"/>
  <c r="P197" i="2"/>
  <c r="P196" i="2"/>
  <c r="P195" i="2"/>
  <c r="P194" i="2"/>
  <c r="P193" i="2"/>
  <c r="P192" i="2"/>
  <c r="P191" i="2"/>
  <c r="P190" i="2"/>
  <c r="P189" i="2"/>
  <c r="P188" i="2"/>
  <c r="P187" i="2"/>
  <c r="P186" i="2"/>
  <c r="P185" i="2"/>
  <c r="P184" i="2"/>
  <c r="P183" i="2"/>
  <c r="P182" i="2"/>
  <c r="P181" i="2"/>
  <c r="P180" i="2"/>
  <c r="P179" i="2"/>
  <c r="P178" i="2"/>
  <c r="P177" i="2"/>
  <c r="P176" i="2"/>
  <c r="P175" i="2"/>
  <c r="P174" i="2"/>
  <c r="P173" i="2"/>
  <c r="P172" i="2"/>
  <c r="P171" i="2"/>
  <c r="P170" i="2"/>
  <c r="P169" i="2"/>
  <c r="P168" i="2"/>
  <c r="P167" i="2"/>
  <c r="P166" i="2"/>
  <c r="P165" i="2"/>
  <c r="P164" i="2"/>
  <c r="P163" i="2"/>
  <c r="P162" i="2"/>
  <c r="P161" i="2"/>
  <c r="P160" i="2"/>
  <c r="P159" i="2"/>
  <c r="P158" i="2"/>
  <c r="P157" i="2"/>
  <c r="P156" i="2"/>
  <c r="P155" i="2"/>
  <c r="P154" i="2"/>
  <c r="P153" i="2"/>
  <c r="P152" i="2"/>
  <c r="P151" i="2"/>
  <c r="P150" i="2"/>
  <c r="P149" i="2"/>
  <c r="P148" i="2"/>
  <c r="P147" i="2"/>
  <c r="P146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P133" i="2"/>
  <c r="P132" i="2"/>
  <c r="P131" i="2"/>
  <c r="P130" i="2"/>
  <c r="P129" i="2"/>
  <c r="P128" i="2"/>
  <c r="P127" i="2"/>
  <c r="P126" i="2"/>
  <c r="P125" i="2"/>
  <c r="P124" i="2"/>
  <c r="P123" i="2"/>
  <c r="P122" i="2"/>
  <c r="P121" i="2"/>
  <c r="P120" i="2"/>
  <c r="P119" i="2"/>
  <c r="P118" i="2"/>
  <c r="P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K9" i="2"/>
  <c r="L9" i="2"/>
  <c r="M9" i="2"/>
  <c r="N9" i="2"/>
  <c r="J9" i="2"/>
  <c r="K8" i="2"/>
  <c r="L8" i="2"/>
  <c r="M8" i="2"/>
  <c r="N8" i="2"/>
  <c r="J8" i="2"/>
  <c r="K7" i="2"/>
  <c r="L7" i="2"/>
  <c r="M7" i="2"/>
  <c r="N7" i="2"/>
  <c r="J7" i="2"/>
  <c r="K6" i="2"/>
  <c r="L6" i="2"/>
  <c r="M6" i="2"/>
  <c r="N6" i="2"/>
  <c r="J6" i="2"/>
  <c r="K5" i="2"/>
  <c r="L5" i="2"/>
  <c r="M5" i="2"/>
  <c r="N5" i="2"/>
  <c r="J5" i="2"/>
  <c r="K4" i="2"/>
  <c r="L4" i="2"/>
  <c r="M4" i="2"/>
  <c r="N4" i="2"/>
  <c r="J4" i="2"/>
  <c r="K3" i="2"/>
  <c r="L3" i="2"/>
  <c r="M3" i="2"/>
  <c r="N3" i="2"/>
  <c r="J3" i="2"/>
  <c r="K2" i="2"/>
  <c r="L2" i="2"/>
  <c r="M2" i="2"/>
  <c r="N2" i="2"/>
  <c r="J2" i="2"/>
  <c r="V201" i="1" a="1"/>
  <c r="V201" i="1" s="1"/>
  <c r="V200" i="1" a="1"/>
  <c r="V200" i="1" s="1"/>
  <c r="V199" i="1" a="1"/>
  <c r="V199" i="1" s="1"/>
  <c r="V197" i="1" a="1"/>
  <c r="V197" i="1" s="1"/>
  <c r="V196" i="1" a="1"/>
  <c r="V196" i="1" s="1"/>
  <c r="V195" i="1" a="1"/>
  <c r="V195" i="1" s="1"/>
  <c r="V194" i="1" a="1"/>
  <c r="V194" i="1" s="1"/>
  <c r="V193" i="1" a="1"/>
  <c r="V193" i="1" s="1"/>
  <c r="V192" i="1" a="1"/>
  <c r="V192" i="1" s="1"/>
  <c r="V191" i="1" a="1"/>
  <c r="V191" i="1" s="1"/>
  <c r="V190" i="1" a="1"/>
  <c r="V190" i="1" s="1"/>
  <c r="V189" i="1"/>
  <c r="V189" i="1" a="1"/>
  <c r="V188" i="1" a="1"/>
  <c r="V188" i="1" s="1"/>
  <c r="V187" i="1" a="1"/>
  <c r="V187" i="1" s="1"/>
  <c r="V186" i="1" a="1"/>
  <c r="V186" i="1" s="1"/>
  <c r="V185" i="1" a="1"/>
  <c r="V185" i="1" s="1"/>
  <c r="V184" i="1" a="1"/>
  <c r="V184" i="1" s="1"/>
  <c r="V183" i="1" a="1"/>
  <c r="V183" i="1" s="1"/>
  <c r="V182" i="1" a="1"/>
  <c r="V182" i="1" s="1"/>
  <c r="V181" i="1" a="1"/>
  <c r="V181" i="1" s="1"/>
  <c r="V180" i="1" a="1"/>
  <c r="V180" i="1" s="1"/>
  <c r="V179" i="1" a="1"/>
  <c r="V179" i="1" s="1"/>
  <c r="V178" i="1" a="1"/>
  <c r="V178" i="1" s="1"/>
  <c r="V177" i="1" a="1"/>
  <c r="V177" i="1" s="1"/>
  <c r="V176" i="1" a="1"/>
  <c r="V176" i="1" s="1"/>
  <c r="V175" i="1" a="1"/>
  <c r="V175" i="1" s="1"/>
  <c r="V174" i="1" a="1"/>
  <c r="V174" i="1" s="1"/>
  <c r="V173" i="1" a="1"/>
  <c r="V173" i="1" s="1"/>
  <c r="V172" i="1" a="1"/>
  <c r="V172" i="1" s="1"/>
  <c r="V171" i="1" a="1"/>
  <c r="V171" i="1" s="1"/>
  <c r="V170" i="1" a="1"/>
  <c r="V170" i="1" s="1"/>
  <c r="V169" i="1" a="1"/>
  <c r="V169" i="1" s="1"/>
  <c r="V168" i="1" a="1"/>
  <c r="V168" i="1" s="1"/>
  <c r="V167" i="1" a="1"/>
  <c r="V167" i="1" s="1"/>
  <c r="V166" i="1" a="1"/>
  <c r="V166" i="1" s="1"/>
  <c r="V165" i="1" a="1"/>
  <c r="V165" i="1" s="1"/>
  <c r="V164" i="1" a="1"/>
  <c r="V164" i="1" s="1"/>
  <c r="V163" i="1" a="1"/>
  <c r="V163" i="1" s="1"/>
  <c r="V162" i="1" a="1"/>
  <c r="V162" i="1" s="1"/>
  <c r="V161" i="1" a="1"/>
  <c r="V161" i="1" s="1"/>
  <c r="V160" i="1" a="1"/>
  <c r="V160" i="1" s="1"/>
  <c r="V159" i="1" a="1"/>
  <c r="V159" i="1" s="1"/>
  <c r="V158" i="1" a="1"/>
  <c r="V158" i="1" s="1"/>
  <c r="V157" i="1" a="1"/>
  <c r="V157" i="1" s="1"/>
  <c r="V156" i="1" a="1"/>
  <c r="V156" i="1" s="1"/>
  <c r="V155" i="1" a="1"/>
  <c r="V155" i="1" s="1"/>
  <c r="V154" i="1" a="1"/>
  <c r="V154" i="1" s="1"/>
  <c r="V153" i="1" a="1"/>
  <c r="V153" i="1" s="1"/>
  <c r="V152" i="1" a="1"/>
  <c r="V152" i="1" s="1"/>
  <c r="V151" i="1" a="1"/>
  <c r="V151" i="1" s="1"/>
  <c r="V150" i="1" a="1"/>
  <c r="V150" i="1" s="1"/>
  <c r="V149" i="1" a="1"/>
  <c r="V149" i="1" s="1"/>
  <c r="V148" i="1" a="1"/>
  <c r="V148" i="1" s="1"/>
  <c r="V147" i="1" a="1"/>
  <c r="V147" i="1" s="1"/>
  <c r="V146" i="1" a="1"/>
  <c r="V146" i="1" s="1"/>
  <c r="V145" i="1" a="1"/>
  <c r="V145" i="1" s="1"/>
  <c r="V144" i="1" a="1"/>
  <c r="V144" i="1" s="1"/>
  <c r="V143" i="1" a="1"/>
  <c r="V143" i="1" s="1"/>
  <c r="V142" i="1" a="1"/>
  <c r="V142" i="1" s="1"/>
  <c r="V141" i="1" a="1"/>
  <c r="V141" i="1" s="1"/>
  <c r="V140" i="1" a="1"/>
  <c r="V140" i="1" s="1"/>
  <c r="V139" i="1" a="1"/>
  <c r="V139" i="1" s="1"/>
  <c r="V138" i="1" a="1"/>
  <c r="V138" i="1" s="1"/>
  <c r="V137" i="1" a="1"/>
  <c r="V137" i="1" s="1"/>
  <c r="V136" i="1" a="1"/>
  <c r="V136" i="1" s="1"/>
  <c r="V135" i="1" a="1"/>
  <c r="V135" i="1" s="1"/>
  <c r="V134" i="1" a="1"/>
  <c r="V134" i="1" s="1"/>
  <c r="V133" i="1" a="1"/>
  <c r="V133" i="1" s="1"/>
  <c r="V132" i="1" a="1"/>
  <c r="V132" i="1" s="1"/>
  <c r="V131" i="1" a="1"/>
  <c r="V131" i="1" s="1"/>
  <c r="V130" i="1" a="1"/>
  <c r="V130" i="1" s="1"/>
  <c r="V129" i="1" a="1"/>
  <c r="V129" i="1" s="1"/>
  <c r="V128" i="1" a="1"/>
  <c r="V128" i="1" s="1"/>
  <c r="V127" i="1" a="1"/>
  <c r="V127" i="1" s="1"/>
  <c r="V126" i="1" a="1"/>
  <c r="V126" i="1" s="1"/>
  <c r="V125" i="1" a="1"/>
  <c r="V125" i="1" s="1"/>
  <c r="V124" i="1" a="1"/>
  <c r="V124" i="1" s="1"/>
  <c r="V123" i="1" a="1"/>
  <c r="V123" i="1" s="1"/>
  <c r="V122" i="1" a="1"/>
  <c r="V122" i="1" s="1"/>
  <c r="V121" i="1" a="1"/>
  <c r="V121" i="1" s="1"/>
  <c r="V120" i="1" a="1"/>
  <c r="V120" i="1" s="1"/>
  <c r="V119" i="1" a="1"/>
  <c r="V119" i="1" s="1"/>
  <c r="V118" i="1" a="1"/>
  <c r="V118" i="1" s="1"/>
  <c r="V117" i="1" a="1"/>
  <c r="V117" i="1" s="1"/>
  <c r="V116" i="1" a="1"/>
  <c r="V116" i="1" s="1"/>
  <c r="V115" i="1" a="1"/>
  <c r="V115" i="1" s="1"/>
  <c r="V114" i="1" a="1"/>
  <c r="V114" i="1" s="1"/>
  <c r="V113" i="1" a="1"/>
  <c r="V113" i="1" s="1"/>
  <c r="V112" i="1" a="1"/>
  <c r="V112" i="1" s="1"/>
  <c r="V111" i="1" a="1"/>
  <c r="V111" i="1" s="1"/>
  <c r="V110" i="1" a="1"/>
  <c r="V110" i="1" s="1"/>
  <c r="V109" i="1" a="1"/>
  <c r="V109" i="1" s="1"/>
  <c r="V108" i="1" a="1"/>
  <c r="V108" i="1" s="1"/>
  <c r="V107" i="1" a="1"/>
  <c r="V107" i="1" s="1"/>
  <c r="V106" i="1" a="1"/>
  <c r="V106" i="1" s="1"/>
  <c r="V105" i="1" a="1"/>
  <c r="V105" i="1" s="1"/>
  <c r="V104" i="1" a="1"/>
  <c r="V104" i="1" s="1"/>
  <c r="V103" i="1" a="1"/>
  <c r="V103" i="1" s="1"/>
  <c r="V102" i="1" a="1"/>
  <c r="V102" i="1" s="1"/>
  <c r="V101" i="1" a="1"/>
  <c r="V101" i="1" s="1"/>
  <c r="V100" i="1" a="1"/>
  <c r="V100" i="1" s="1"/>
  <c r="V99" i="1" a="1"/>
  <c r="V99" i="1" s="1"/>
  <c r="V98" i="1" a="1"/>
  <c r="V98" i="1" s="1"/>
  <c r="V97" i="1" a="1"/>
  <c r="V97" i="1" s="1"/>
  <c r="V96" i="1" a="1"/>
  <c r="V96" i="1" s="1"/>
  <c r="V95" i="1" a="1"/>
  <c r="V95" i="1" s="1"/>
  <c r="V94" i="1" a="1"/>
  <c r="V94" i="1" s="1"/>
  <c r="V93" i="1" a="1"/>
  <c r="V93" i="1" s="1"/>
  <c r="V92" i="1" a="1"/>
  <c r="V92" i="1" s="1"/>
  <c r="V91" i="1" a="1"/>
  <c r="V91" i="1" s="1"/>
  <c r="V90" i="1" a="1"/>
  <c r="V90" i="1" s="1"/>
  <c r="V89" i="1" a="1"/>
  <c r="V89" i="1" s="1"/>
  <c r="V88" i="1" a="1"/>
  <c r="V88" i="1" s="1"/>
  <c r="V87" i="1" a="1"/>
  <c r="V87" i="1" s="1"/>
  <c r="V86" i="1" a="1"/>
  <c r="V86" i="1" s="1"/>
  <c r="V85" i="1" a="1"/>
  <c r="V85" i="1" s="1"/>
  <c r="V84" i="1" a="1"/>
  <c r="V84" i="1" s="1"/>
  <c r="V83" i="1" a="1"/>
  <c r="V83" i="1" s="1"/>
  <c r="V82" i="1" a="1"/>
  <c r="V82" i="1" s="1"/>
  <c r="V81" i="1" a="1"/>
  <c r="V81" i="1" s="1"/>
  <c r="V80" i="1" a="1"/>
  <c r="V80" i="1" s="1"/>
  <c r="V79" i="1" a="1"/>
  <c r="V79" i="1" s="1"/>
  <c r="V78" i="1" a="1"/>
  <c r="V78" i="1" s="1"/>
  <c r="V77" i="1" a="1"/>
  <c r="V77" i="1" s="1"/>
  <c r="V76" i="1" a="1"/>
  <c r="V76" i="1" s="1"/>
  <c r="V75" i="1" a="1"/>
  <c r="V75" i="1" s="1"/>
  <c r="V74" i="1" a="1"/>
  <c r="V74" i="1" s="1"/>
  <c r="V73" i="1" a="1"/>
  <c r="V73" i="1" s="1"/>
  <c r="V72" i="1" a="1"/>
  <c r="V72" i="1" s="1"/>
  <c r="V71" i="1" a="1"/>
  <c r="V71" i="1" s="1"/>
  <c r="V70" i="1" a="1"/>
  <c r="V70" i="1" s="1"/>
  <c r="V69" i="1" a="1"/>
  <c r="V69" i="1" s="1"/>
  <c r="V68" i="1" a="1"/>
  <c r="V68" i="1" s="1"/>
  <c r="V67" i="1" a="1"/>
  <c r="V67" i="1" s="1"/>
  <c r="V66" i="1" a="1"/>
  <c r="V66" i="1" s="1"/>
  <c r="V65" i="1" a="1"/>
  <c r="V65" i="1" s="1"/>
  <c r="V64" i="1" a="1"/>
  <c r="V64" i="1" s="1"/>
  <c r="V63" i="1" a="1"/>
  <c r="V63" i="1" s="1"/>
  <c r="V62" i="1" a="1"/>
  <c r="V62" i="1" s="1"/>
  <c r="V61" i="1" a="1"/>
  <c r="V61" i="1" s="1"/>
  <c r="V60" i="1" a="1"/>
  <c r="V60" i="1" s="1"/>
  <c r="V59" i="1" a="1"/>
  <c r="V59" i="1" s="1"/>
  <c r="V58" i="1" a="1"/>
  <c r="V58" i="1" s="1"/>
  <c r="V57" i="1" a="1"/>
  <c r="V57" i="1" s="1"/>
  <c r="V56" i="1" a="1"/>
  <c r="V56" i="1" s="1"/>
  <c r="V55" i="1" a="1"/>
  <c r="V55" i="1" s="1"/>
  <c r="V54" i="1" a="1"/>
  <c r="V54" i="1" s="1"/>
  <c r="V53" i="1" a="1"/>
  <c r="V53" i="1" s="1"/>
  <c r="V52" i="1" a="1"/>
  <c r="V52" i="1" s="1"/>
  <c r="V51" i="1" a="1"/>
  <c r="V51" i="1" s="1"/>
  <c r="V50" i="1" a="1"/>
  <c r="V50" i="1" s="1"/>
  <c r="V49" i="1" a="1"/>
  <c r="V49" i="1" s="1"/>
  <c r="V48" i="1" a="1"/>
  <c r="V48" i="1" s="1"/>
  <c r="V47" i="1" a="1"/>
  <c r="V47" i="1" s="1"/>
  <c r="V46" i="1" a="1"/>
  <c r="V46" i="1" s="1"/>
  <c r="V45" i="1" a="1"/>
  <c r="V45" i="1" s="1"/>
  <c r="V44" i="1" a="1"/>
  <c r="V44" i="1" s="1"/>
  <c r="V43" i="1" a="1"/>
  <c r="V43" i="1" s="1"/>
  <c r="V42" i="1" a="1"/>
  <c r="V42" i="1" s="1"/>
  <c r="V41" i="1" a="1"/>
  <c r="V41" i="1" s="1"/>
  <c r="V40" i="1" a="1"/>
  <c r="V40" i="1" s="1"/>
  <c r="V39" i="1" a="1"/>
  <c r="V39" i="1" s="1"/>
  <c r="V38" i="1" a="1"/>
  <c r="V38" i="1" s="1"/>
  <c r="V37" i="1" a="1"/>
  <c r="V37" i="1" s="1"/>
  <c r="V36" i="1" a="1"/>
  <c r="V36" i="1" s="1"/>
  <c r="V35" i="1" a="1"/>
  <c r="V35" i="1" s="1"/>
  <c r="V34" i="1" a="1"/>
  <c r="V34" i="1" s="1"/>
  <c r="V33" i="1" a="1"/>
  <c r="V33" i="1" s="1"/>
  <c r="V32" i="1" a="1"/>
  <c r="V32" i="1" s="1"/>
  <c r="V31" i="1" a="1"/>
  <c r="V31" i="1" s="1"/>
  <c r="V30" i="1" a="1"/>
  <c r="V30" i="1" s="1"/>
  <c r="V29" i="1" a="1"/>
  <c r="V29" i="1" s="1"/>
  <c r="V28" i="1" a="1"/>
  <c r="V28" i="1" s="1"/>
  <c r="V27" i="1" a="1"/>
  <c r="V27" i="1" s="1"/>
  <c r="V26" i="1" a="1"/>
  <c r="V26" i="1" s="1"/>
  <c r="V25" i="1" a="1"/>
  <c r="V25" i="1" s="1"/>
  <c r="V24" i="1" a="1"/>
  <c r="V24" i="1" s="1"/>
  <c r="V23" i="1" a="1"/>
  <c r="V23" i="1" s="1"/>
  <c r="V22" i="1" a="1"/>
  <c r="V22" i="1" s="1"/>
  <c r="V21" i="1" a="1"/>
  <c r="V21" i="1" s="1"/>
  <c r="V20" i="1" a="1"/>
  <c r="V20" i="1" s="1"/>
  <c r="V19" i="1" a="1"/>
  <c r="V19" i="1" s="1"/>
  <c r="V18" i="1" a="1"/>
  <c r="V18" i="1" s="1"/>
  <c r="V17" i="1" a="1"/>
  <c r="V17" i="1" s="1"/>
  <c r="V16" i="1" a="1"/>
  <c r="V16" i="1" s="1"/>
  <c r="V15" i="1" a="1"/>
  <c r="V15" i="1" s="1"/>
  <c r="V14" i="1" a="1"/>
  <c r="V14" i="1" s="1"/>
  <c r="V13" i="1" a="1"/>
  <c r="V13" i="1" s="1"/>
  <c r="V12" i="1" a="1"/>
  <c r="V12" i="1" s="1"/>
  <c r="V11" i="1" a="1"/>
  <c r="V11" i="1" s="1"/>
  <c r="V10" i="1" a="1"/>
  <c r="V10" i="1" s="1"/>
  <c r="V9" i="1" a="1"/>
  <c r="V9" i="1" s="1"/>
  <c r="V8" i="1" a="1"/>
  <c r="V8" i="1" s="1"/>
  <c r="V7" i="1" a="1"/>
  <c r="V7" i="1" s="1"/>
  <c r="V6" i="1" a="1"/>
  <c r="V6" i="1" s="1"/>
  <c r="V5" i="1" a="1"/>
  <c r="V5" i="1" s="1"/>
  <c r="V4" i="1" a="1"/>
  <c r="V4" i="1" s="1"/>
  <c r="V3" i="1"/>
  <c r="V3" i="1" a="1"/>
  <c r="V2" i="1" a="1"/>
  <c r="V2" i="1" s="1"/>
  <c r="V198" i="1" a="1"/>
  <c r="V198" i="1" s="1"/>
  <c r="U201" i="1" a="1"/>
  <c r="U201" i="1" s="1"/>
  <c r="U200" i="1" a="1"/>
  <c r="U200" i="1" s="1"/>
  <c r="U199" i="1" a="1"/>
  <c r="U199" i="1" s="1"/>
  <c r="U198" i="1" a="1"/>
  <c r="U198" i="1" s="1"/>
  <c r="U197" i="1" a="1"/>
  <c r="U197" i="1" s="1"/>
  <c r="U196" i="1" a="1"/>
  <c r="U196" i="1" s="1"/>
  <c r="U195" i="1" a="1"/>
  <c r="U195" i="1" s="1"/>
  <c r="U194" i="1" a="1"/>
  <c r="U194" i="1" s="1"/>
  <c r="U193" i="1" a="1"/>
  <c r="U193" i="1" s="1"/>
  <c r="U192" i="1" a="1"/>
  <c r="U192" i="1" s="1"/>
  <c r="U191" i="1"/>
  <c r="U191" i="1" a="1"/>
  <c r="U190" i="1" a="1"/>
  <c r="U190" i="1" s="1"/>
  <c r="U189" i="1" a="1"/>
  <c r="U189" i="1" s="1"/>
  <c r="U188" i="1" a="1"/>
  <c r="U188" i="1" s="1"/>
  <c r="U187" i="1" a="1"/>
  <c r="U187" i="1" s="1"/>
  <c r="U186" i="1" a="1"/>
  <c r="U186" i="1" s="1"/>
  <c r="U185" i="1" a="1"/>
  <c r="U185" i="1" s="1"/>
  <c r="U184" i="1" a="1"/>
  <c r="U184" i="1" s="1"/>
  <c r="U183" i="1" a="1"/>
  <c r="U183" i="1" s="1"/>
  <c r="U182" i="1" a="1"/>
  <c r="U182" i="1" s="1"/>
  <c r="U181" i="1" a="1"/>
  <c r="U181" i="1" s="1"/>
  <c r="U180" i="1" a="1"/>
  <c r="U180" i="1" s="1"/>
  <c r="U179" i="1" a="1"/>
  <c r="U179" i="1" s="1"/>
  <c r="U178" i="1" a="1"/>
  <c r="U178" i="1" s="1"/>
  <c r="U177" i="1" a="1"/>
  <c r="U177" i="1" s="1"/>
  <c r="U176" i="1" a="1"/>
  <c r="U176" i="1" s="1"/>
  <c r="U175" i="1" a="1"/>
  <c r="U175" i="1" s="1"/>
  <c r="U174" i="1" a="1"/>
  <c r="U174" i="1" s="1"/>
  <c r="U173" i="1" a="1"/>
  <c r="U173" i="1" s="1"/>
  <c r="U172" i="1" a="1"/>
  <c r="U172" i="1" s="1"/>
  <c r="U171" i="1" a="1"/>
  <c r="U171" i="1" s="1"/>
  <c r="U170" i="1" a="1"/>
  <c r="U170" i="1" s="1"/>
  <c r="U169" i="1" a="1"/>
  <c r="U169" i="1" s="1"/>
  <c r="U168" i="1" a="1"/>
  <c r="U168" i="1" s="1"/>
  <c r="U167" i="1" a="1"/>
  <c r="U167" i="1" s="1"/>
  <c r="U166" i="1" a="1"/>
  <c r="U166" i="1" s="1"/>
  <c r="U165" i="1" a="1"/>
  <c r="U165" i="1" s="1"/>
  <c r="U164" i="1" a="1"/>
  <c r="U164" i="1" s="1"/>
  <c r="U163" i="1" a="1"/>
  <c r="U163" i="1" s="1"/>
  <c r="U162" i="1" a="1"/>
  <c r="U162" i="1" s="1"/>
  <c r="U161" i="1" a="1"/>
  <c r="U161" i="1" s="1"/>
  <c r="U160" i="1" a="1"/>
  <c r="U160" i="1" s="1"/>
  <c r="U159" i="1" a="1"/>
  <c r="U159" i="1" s="1"/>
  <c r="U158" i="1" a="1"/>
  <c r="U158" i="1" s="1"/>
  <c r="U157" i="1" a="1"/>
  <c r="U157" i="1" s="1"/>
  <c r="U156" i="1" a="1"/>
  <c r="U156" i="1" s="1"/>
  <c r="U155" i="1" a="1"/>
  <c r="U155" i="1" s="1"/>
  <c r="U154" i="1" a="1"/>
  <c r="U154" i="1" s="1"/>
  <c r="U153" i="1" a="1"/>
  <c r="U153" i="1" s="1"/>
  <c r="U152" i="1" a="1"/>
  <c r="U152" i="1" s="1"/>
  <c r="U151" i="1" a="1"/>
  <c r="U151" i="1" s="1"/>
  <c r="U150" i="1" a="1"/>
  <c r="U150" i="1" s="1"/>
  <c r="U149" i="1" a="1"/>
  <c r="U149" i="1" s="1"/>
  <c r="U148" i="1" a="1"/>
  <c r="U148" i="1" s="1"/>
  <c r="U147" i="1" a="1"/>
  <c r="U147" i="1" s="1"/>
  <c r="U146" i="1" a="1"/>
  <c r="U146" i="1" s="1"/>
  <c r="U145" i="1" a="1"/>
  <c r="U145" i="1" s="1"/>
  <c r="U144" i="1" a="1"/>
  <c r="U144" i="1" s="1"/>
  <c r="U143" i="1" a="1"/>
  <c r="U143" i="1" s="1"/>
  <c r="U142" i="1" a="1"/>
  <c r="U142" i="1" s="1"/>
  <c r="U141" i="1" a="1"/>
  <c r="U141" i="1" s="1"/>
  <c r="U140" i="1" a="1"/>
  <c r="U140" i="1" s="1"/>
  <c r="U139" i="1" a="1"/>
  <c r="U139" i="1" s="1"/>
  <c r="U138" i="1" a="1"/>
  <c r="U138" i="1" s="1"/>
  <c r="U137" i="1" a="1"/>
  <c r="U137" i="1" s="1"/>
  <c r="U136" i="1" a="1"/>
  <c r="U136" i="1" s="1"/>
  <c r="U135" i="1" a="1"/>
  <c r="U135" i="1" s="1"/>
  <c r="U134" i="1" a="1"/>
  <c r="U134" i="1" s="1"/>
  <c r="U133" i="1" a="1"/>
  <c r="U133" i="1" s="1"/>
  <c r="U132" i="1" a="1"/>
  <c r="U132" i="1" s="1"/>
  <c r="U131" i="1" a="1"/>
  <c r="U131" i="1" s="1"/>
  <c r="U130" i="1" a="1"/>
  <c r="U130" i="1" s="1"/>
  <c r="U129" i="1" a="1"/>
  <c r="U129" i="1" s="1"/>
  <c r="U128" i="1" a="1"/>
  <c r="U128" i="1" s="1"/>
  <c r="U127" i="1" a="1"/>
  <c r="U127" i="1" s="1"/>
  <c r="U126" i="1" a="1"/>
  <c r="U126" i="1" s="1"/>
  <c r="U125" i="1" a="1"/>
  <c r="U125" i="1" s="1"/>
  <c r="U124" i="1" a="1"/>
  <c r="U124" i="1" s="1"/>
  <c r="U123" i="1" a="1"/>
  <c r="U123" i="1" s="1"/>
  <c r="U122" i="1" a="1"/>
  <c r="U122" i="1" s="1"/>
  <c r="U121" i="1" a="1"/>
  <c r="U121" i="1" s="1"/>
  <c r="U120" i="1" a="1"/>
  <c r="U120" i="1" s="1"/>
  <c r="U119" i="1" a="1"/>
  <c r="U119" i="1" s="1"/>
  <c r="U118" i="1" a="1"/>
  <c r="U118" i="1" s="1"/>
  <c r="U117" i="1" a="1"/>
  <c r="U117" i="1" s="1"/>
  <c r="U116" i="1" a="1"/>
  <c r="U116" i="1" s="1"/>
  <c r="U115" i="1" a="1"/>
  <c r="U115" i="1" s="1"/>
  <c r="U114" i="1" a="1"/>
  <c r="U114" i="1" s="1"/>
  <c r="U113" i="1" a="1"/>
  <c r="U113" i="1" s="1"/>
  <c r="U112" i="1" a="1"/>
  <c r="U112" i="1" s="1"/>
  <c r="U111" i="1" a="1"/>
  <c r="U111" i="1" s="1"/>
  <c r="U110" i="1" a="1"/>
  <c r="U110" i="1" s="1"/>
  <c r="U109" i="1" a="1"/>
  <c r="U109" i="1" s="1"/>
  <c r="U108" i="1" a="1"/>
  <c r="U108" i="1" s="1"/>
  <c r="U107" i="1" a="1"/>
  <c r="U107" i="1" s="1"/>
  <c r="U106" i="1" a="1"/>
  <c r="U106" i="1" s="1"/>
  <c r="U105" i="1" a="1"/>
  <c r="U105" i="1" s="1"/>
  <c r="U104" i="1" a="1"/>
  <c r="U104" i="1" s="1"/>
  <c r="U103" i="1" a="1"/>
  <c r="U103" i="1" s="1"/>
  <c r="U102" i="1" a="1"/>
  <c r="U102" i="1" s="1"/>
  <c r="U101" i="1" a="1"/>
  <c r="U101" i="1" s="1"/>
  <c r="U100" i="1" a="1"/>
  <c r="U100" i="1" s="1"/>
  <c r="U99" i="1" a="1"/>
  <c r="U99" i="1" s="1"/>
  <c r="U98" i="1" a="1"/>
  <c r="U98" i="1" s="1"/>
  <c r="U97" i="1" a="1"/>
  <c r="U97" i="1" s="1"/>
  <c r="U96" i="1" a="1"/>
  <c r="U96" i="1" s="1"/>
  <c r="U95" i="1" a="1"/>
  <c r="U95" i="1" s="1"/>
  <c r="U94" i="1" a="1"/>
  <c r="U94" i="1" s="1"/>
  <c r="U93" i="1" a="1"/>
  <c r="U93" i="1" s="1"/>
  <c r="U92" i="1" a="1"/>
  <c r="U92" i="1" s="1"/>
  <c r="U91" i="1" a="1"/>
  <c r="U91" i="1" s="1"/>
  <c r="U90" i="1" a="1"/>
  <c r="U90" i="1" s="1"/>
  <c r="U89" i="1" a="1"/>
  <c r="U89" i="1" s="1"/>
  <c r="U88" i="1" a="1"/>
  <c r="U88" i="1" s="1"/>
  <c r="U87" i="1" a="1"/>
  <c r="U87" i="1" s="1"/>
  <c r="U86" i="1" a="1"/>
  <c r="U86" i="1" s="1"/>
  <c r="U85" i="1" a="1"/>
  <c r="U85" i="1" s="1"/>
  <c r="U84" i="1" a="1"/>
  <c r="U84" i="1" s="1"/>
  <c r="U83" i="1" a="1"/>
  <c r="U83" i="1" s="1"/>
  <c r="U82" i="1" a="1"/>
  <c r="U82" i="1" s="1"/>
  <c r="U81" i="1" a="1"/>
  <c r="U81" i="1" s="1"/>
  <c r="U80" i="1" a="1"/>
  <c r="U80" i="1" s="1"/>
  <c r="U79" i="1" a="1"/>
  <c r="U79" i="1" s="1"/>
  <c r="U78" i="1" a="1"/>
  <c r="U78" i="1" s="1"/>
  <c r="U77" i="1" a="1"/>
  <c r="U77" i="1" s="1"/>
  <c r="U76" i="1" a="1"/>
  <c r="U76" i="1" s="1"/>
  <c r="U75" i="1" a="1"/>
  <c r="U75" i="1" s="1"/>
  <c r="U74" i="1" a="1"/>
  <c r="U74" i="1" s="1"/>
  <c r="U73" i="1" a="1"/>
  <c r="U73" i="1" s="1"/>
  <c r="U72" i="1" a="1"/>
  <c r="U72" i="1" s="1"/>
  <c r="U71" i="1" a="1"/>
  <c r="U71" i="1" s="1"/>
  <c r="U70" i="1" a="1"/>
  <c r="U70" i="1" s="1"/>
  <c r="U69" i="1" a="1"/>
  <c r="U69" i="1" s="1"/>
  <c r="U68" i="1" a="1"/>
  <c r="U68" i="1" s="1"/>
  <c r="U67" i="1" a="1"/>
  <c r="U67" i="1" s="1"/>
  <c r="U66" i="1" a="1"/>
  <c r="U66" i="1" s="1"/>
  <c r="U65" i="1" a="1"/>
  <c r="U65" i="1" s="1"/>
  <c r="U64" i="1" a="1"/>
  <c r="U64" i="1" s="1"/>
  <c r="U63" i="1" a="1"/>
  <c r="U63" i="1" s="1"/>
  <c r="U62" i="1" a="1"/>
  <c r="U62" i="1" s="1"/>
  <c r="U61" i="1" a="1"/>
  <c r="U61" i="1" s="1"/>
  <c r="U60" i="1" a="1"/>
  <c r="U60" i="1" s="1"/>
  <c r="U59" i="1" a="1"/>
  <c r="U59" i="1" s="1"/>
  <c r="U58" i="1" a="1"/>
  <c r="U58" i="1" s="1"/>
  <c r="U57" i="1" a="1"/>
  <c r="U57" i="1" s="1"/>
  <c r="U56" i="1" a="1"/>
  <c r="U56" i="1" s="1"/>
  <c r="U55" i="1" a="1"/>
  <c r="U55" i="1" s="1"/>
  <c r="U53" i="1" a="1"/>
  <c r="U53" i="1" s="1"/>
  <c r="U52" i="1" a="1"/>
  <c r="U52" i="1" s="1"/>
  <c r="U51" i="1" a="1"/>
  <c r="U51" i="1" s="1"/>
  <c r="U50" i="1" a="1"/>
  <c r="U50" i="1" s="1"/>
  <c r="U49" i="1" a="1"/>
  <c r="U49" i="1" s="1"/>
  <c r="U48" i="1" a="1"/>
  <c r="U48" i="1" s="1"/>
  <c r="U47" i="1" a="1"/>
  <c r="U47" i="1" s="1"/>
  <c r="U46" i="1" a="1"/>
  <c r="U46" i="1" s="1"/>
  <c r="U45" i="1" a="1"/>
  <c r="U45" i="1" s="1"/>
  <c r="U44" i="1" a="1"/>
  <c r="U44" i="1" s="1"/>
  <c r="U43" i="1" a="1"/>
  <c r="U43" i="1" s="1"/>
  <c r="U42" i="1" a="1"/>
  <c r="U42" i="1" s="1"/>
  <c r="U41" i="1" a="1"/>
  <c r="U41" i="1" s="1"/>
  <c r="U40" i="1" a="1"/>
  <c r="U40" i="1" s="1"/>
  <c r="U39" i="1" a="1"/>
  <c r="U39" i="1" s="1"/>
  <c r="U38" i="1" a="1"/>
  <c r="U38" i="1" s="1"/>
  <c r="U37" i="1" a="1"/>
  <c r="U37" i="1" s="1"/>
  <c r="U36" i="1" a="1"/>
  <c r="U36" i="1" s="1"/>
  <c r="U35" i="1" a="1"/>
  <c r="U35" i="1" s="1"/>
  <c r="U34" i="1" a="1"/>
  <c r="U34" i="1" s="1"/>
  <c r="U33" i="1" a="1"/>
  <c r="U33" i="1" s="1"/>
  <c r="U32" i="1" a="1"/>
  <c r="U32" i="1" s="1"/>
  <c r="U31" i="1" a="1"/>
  <c r="U31" i="1" s="1"/>
  <c r="U30" i="1" a="1"/>
  <c r="U30" i="1" s="1"/>
  <c r="U29" i="1" a="1"/>
  <c r="U29" i="1" s="1"/>
  <c r="U28" i="1" a="1"/>
  <c r="U28" i="1" s="1"/>
  <c r="U27" i="1" a="1"/>
  <c r="U27" i="1" s="1"/>
  <c r="U26" i="1" a="1"/>
  <c r="U26" i="1" s="1"/>
  <c r="U25" i="1" a="1"/>
  <c r="U25" i="1" s="1"/>
  <c r="U24" i="1" a="1"/>
  <c r="U24" i="1" s="1"/>
  <c r="U23" i="1" a="1"/>
  <c r="U23" i="1" s="1"/>
  <c r="U22" i="1" a="1"/>
  <c r="U22" i="1" s="1"/>
  <c r="U21" i="1" a="1"/>
  <c r="U21" i="1" s="1"/>
  <c r="U20" i="1" a="1"/>
  <c r="U20" i="1" s="1"/>
  <c r="U19" i="1" a="1"/>
  <c r="U19" i="1" s="1"/>
  <c r="U18" i="1" a="1"/>
  <c r="U18" i="1" s="1"/>
  <c r="U17" i="1" a="1"/>
  <c r="U17" i="1" s="1"/>
  <c r="U16" i="1" a="1"/>
  <c r="U16" i="1" s="1"/>
  <c r="U15" i="1" a="1"/>
  <c r="U15" i="1" s="1"/>
  <c r="U14" i="1" a="1"/>
  <c r="U14" i="1" s="1"/>
  <c r="U13" i="1" a="1"/>
  <c r="U13" i="1" s="1"/>
  <c r="U12" i="1" a="1"/>
  <c r="U12" i="1" s="1"/>
  <c r="U11" i="1" a="1"/>
  <c r="U11" i="1" s="1"/>
  <c r="U10" i="1" a="1"/>
  <c r="U10" i="1" s="1"/>
  <c r="U9" i="1" a="1"/>
  <c r="U9" i="1" s="1"/>
  <c r="U8" i="1" a="1"/>
  <c r="U8" i="1" s="1"/>
  <c r="U7" i="1" a="1"/>
  <c r="U7" i="1" s="1"/>
  <c r="U6" i="1" a="1"/>
  <c r="U6" i="1" s="1"/>
  <c r="U5" i="1" a="1"/>
  <c r="U5" i="1" s="1"/>
  <c r="U4" i="1" a="1"/>
  <c r="U4" i="1" s="1"/>
  <c r="U3" i="1" a="1"/>
  <c r="U3" i="1" s="1"/>
  <c r="U2" i="1" a="1"/>
  <c r="U2" i="1" s="1"/>
  <c r="U54" i="1" a="1"/>
  <c r="U54" i="1" s="1"/>
  <c r="T201" i="1" a="1"/>
  <c r="T201" i="1" s="1"/>
  <c r="T200" i="1" a="1"/>
  <c r="T200" i="1" s="1"/>
  <c r="T199" i="1" a="1"/>
  <c r="T199" i="1" s="1"/>
  <c r="T198" i="1" a="1"/>
  <c r="T198" i="1" s="1"/>
  <c r="T197" i="1" a="1"/>
  <c r="T197" i="1" s="1"/>
  <c r="T196" i="1"/>
  <c r="T196" i="1" a="1"/>
  <c r="T195" i="1" a="1"/>
  <c r="T195" i="1" s="1"/>
  <c r="T194" i="1" a="1"/>
  <c r="T194" i="1" s="1"/>
  <c r="T193" i="1" a="1"/>
  <c r="T193" i="1" s="1"/>
  <c r="T192" i="1" a="1"/>
  <c r="T192" i="1" s="1"/>
  <c r="T191" i="1" a="1"/>
  <c r="T191" i="1" s="1"/>
  <c r="T190" i="1" a="1"/>
  <c r="T190" i="1" s="1"/>
  <c r="T189" i="1" a="1"/>
  <c r="T189" i="1" s="1"/>
  <c r="T188" i="1" a="1"/>
  <c r="T188" i="1" s="1"/>
  <c r="T187" i="1" a="1"/>
  <c r="T187" i="1" s="1"/>
  <c r="T186" i="1" a="1"/>
  <c r="T186" i="1" s="1"/>
  <c r="T185" i="1" a="1"/>
  <c r="T185" i="1" s="1"/>
  <c r="T184" i="1" a="1"/>
  <c r="T184" i="1" s="1"/>
  <c r="T183" i="1" a="1"/>
  <c r="T183" i="1" s="1"/>
  <c r="T182" i="1" a="1"/>
  <c r="T182" i="1" s="1"/>
  <c r="T181" i="1" a="1"/>
  <c r="T181" i="1" s="1"/>
  <c r="T180" i="1" a="1"/>
  <c r="T180" i="1" s="1"/>
  <c r="T179" i="1" a="1"/>
  <c r="T179" i="1" s="1"/>
  <c r="T178" i="1" a="1"/>
  <c r="T178" i="1" s="1"/>
  <c r="T177" i="1" a="1"/>
  <c r="T177" i="1" s="1"/>
  <c r="T176" i="1" a="1"/>
  <c r="T176" i="1" s="1"/>
  <c r="T175" i="1" a="1"/>
  <c r="T175" i="1" s="1"/>
  <c r="T174" i="1" a="1"/>
  <c r="T174" i="1" s="1"/>
  <c r="T173" i="1" a="1"/>
  <c r="T173" i="1" s="1"/>
  <c r="T172" i="1" a="1"/>
  <c r="T172" i="1" s="1"/>
  <c r="T171" i="1" a="1"/>
  <c r="T171" i="1" s="1"/>
  <c r="T170" i="1" a="1"/>
  <c r="T170" i="1" s="1"/>
  <c r="T169" i="1" a="1"/>
  <c r="T169" i="1" s="1"/>
  <c r="T168" i="1" a="1"/>
  <c r="T168" i="1" s="1"/>
  <c r="T167" i="1" a="1"/>
  <c r="T167" i="1" s="1"/>
  <c r="T166" i="1" a="1"/>
  <c r="T166" i="1" s="1"/>
  <c r="T165" i="1" a="1"/>
  <c r="T165" i="1" s="1"/>
  <c r="T164" i="1" a="1"/>
  <c r="T164" i="1" s="1"/>
  <c r="T163" i="1" a="1"/>
  <c r="T163" i="1" s="1"/>
  <c r="T162" i="1" a="1"/>
  <c r="T162" i="1" s="1"/>
  <c r="T161" i="1" a="1"/>
  <c r="T161" i="1" s="1"/>
  <c r="T160" i="1" a="1"/>
  <c r="T160" i="1" s="1"/>
  <c r="T159" i="1" a="1"/>
  <c r="T159" i="1" s="1"/>
  <c r="T158" i="1" a="1"/>
  <c r="T158" i="1" s="1"/>
  <c r="T157" i="1" a="1"/>
  <c r="T157" i="1" s="1"/>
  <c r="T156" i="1" a="1"/>
  <c r="T156" i="1" s="1"/>
  <c r="T155" i="1" a="1"/>
  <c r="T155" i="1" s="1"/>
  <c r="T154" i="1" a="1"/>
  <c r="T154" i="1" s="1"/>
  <c r="T153" i="1" a="1"/>
  <c r="T153" i="1" s="1"/>
  <c r="T152" i="1" a="1"/>
  <c r="T152" i="1" s="1"/>
  <c r="T151" i="1" a="1"/>
  <c r="T151" i="1" s="1"/>
  <c r="T150" i="1" a="1"/>
  <c r="T150" i="1" s="1"/>
  <c r="T149" i="1" a="1"/>
  <c r="T149" i="1" s="1"/>
  <c r="T148" i="1" a="1"/>
  <c r="T148" i="1" s="1"/>
  <c r="T147" i="1" a="1"/>
  <c r="T147" i="1" s="1"/>
  <c r="T146" i="1" a="1"/>
  <c r="T146" i="1" s="1"/>
  <c r="T145" i="1" a="1"/>
  <c r="T145" i="1" s="1"/>
  <c r="T144" i="1" a="1"/>
  <c r="T144" i="1" s="1"/>
  <c r="T143" i="1" a="1"/>
  <c r="T143" i="1" s="1"/>
  <c r="T142" i="1" a="1"/>
  <c r="T142" i="1" s="1"/>
  <c r="T141" i="1" a="1"/>
  <c r="T141" i="1" s="1"/>
  <c r="T140" i="1" a="1"/>
  <c r="T140" i="1" s="1"/>
  <c r="T139" i="1" a="1"/>
  <c r="T139" i="1" s="1"/>
  <c r="T138" i="1" a="1"/>
  <c r="T138" i="1" s="1"/>
  <c r="T137" i="1" a="1"/>
  <c r="T137" i="1" s="1"/>
  <c r="T136" i="1" a="1"/>
  <c r="T136" i="1" s="1"/>
  <c r="T135" i="1" a="1"/>
  <c r="T135" i="1" s="1"/>
  <c r="T134" i="1" a="1"/>
  <c r="T134" i="1" s="1"/>
  <c r="T133" i="1" a="1"/>
  <c r="T133" i="1" s="1"/>
  <c r="T132" i="1" a="1"/>
  <c r="T132" i="1" s="1"/>
  <c r="T131" i="1" a="1"/>
  <c r="T131" i="1" s="1"/>
  <c r="T130" i="1" a="1"/>
  <c r="T130" i="1" s="1"/>
  <c r="T129" i="1" a="1"/>
  <c r="T129" i="1" s="1"/>
  <c r="T128" i="1" a="1"/>
  <c r="T128" i="1" s="1"/>
  <c r="T127" i="1" a="1"/>
  <c r="T127" i="1" s="1"/>
  <c r="T126" i="1" a="1"/>
  <c r="T126" i="1" s="1"/>
  <c r="T125" i="1" a="1"/>
  <c r="T125" i="1" s="1"/>
  <c r="T124" i="1" a="1"/>
  <c r="T124" i="1" s="1"/>
  <c r="T123" i="1" a="1"/>
  <c r="T123" i="1" s="1"/>
  <c r="T122" i="1" a="1"/>
  <c r="T122" i="1" s="1"/>
  <c r="T121" i="1" a="1"/>
  <c r="T121" i="1" s="1"/>
  <c r="T120" i="1" a="1"/>
  <c r="T120" i="1" s="1"/>
  <c r="T119" i="1" a="1"/>
  <c r="T119" i="1" s="1"/>
  <c r="T118" i="1" a="1"/>
  <c r="T118" i="1" s="1"/>
  <c r="T117" i="1" a="1"/>
  <c r="T117" i="1" s="1"/>
  <c r="T116" i="1" a="1"/>
  <c r="T116" i="1" s="1"/>
  <c r="T115" i="1" a="1"/>
  <c r="T115" i="1" s="1"/>
  <c r="T114" i="1" a="1"/>
  <c r="T114" i="1" s="1"/>
  <c r="T113" i="1" a="1"/>
  <c r="T113" i="1" s="1"/>
  <c r="T112" i="1" a="1"/>
  <c r="T112" i="1" s="1"/>
  <c r="T111" i="1" a="1"/>
  <c r="T111" i="1" s="1"/>
  <c r="T110" i="1" a="1"/>
  <c r="T110" i="1" s="1"/>
  <c r="T109" i="1" a="1"/>
  <c r="T109" i="1" s="1"/>
  <c r="T108" i="1" a="1"/>
  <c r="T108" i="1" s="1"/>
  <c r="T107" i="1" a="1"/>
  <c r="T107" i="1" s="1"/>
  <c r="T106" i="1" a="1"/>
  <c r="T106" i="1" s="1"/>
  <c r="T105" i="1" a="1"/>
  <c r="T105" i="1" s="1"/>
  <c r="T104" i="1" a="1"/>
  <c r="T104" i="1" s="1"/>
  <c r="T103" i="1" a="1"/>
  <c r="T103" i="1" s="1"/>
  <c r="T102" i="1" a="1"/>
  <c r="T102" i="1" s="1"/>
  <c r="T101" i="1" a="1"/>
  <c r="T101" i="1" s="1"/>
  <c r="T100" i="1" a="1"/>
  <c r="T100" i="1" s="1"/>
  <c r="T99" i="1" a="1"/>
  <c r="T99" i="1" s="1"/>
  <c r="T98" i="1" a="1"/>
  <c r="T98" i="1" s="1"/>
  <c r="T97" i="1" a="1"/>
  <c r="T97" i="1" s="1"/>
  <c r="T96" i="1" a="1"/>
  <c r="T96" i="1" s="1"/>
  <c r="T95" i="1" a="1"/>
  <c r="T95" i="1" s="1"/>
  <c r="T94" i="1" a="1"/>
  <c r="T94" i="1" s="1"/>
  <c r="T93" i="1" a="1"/>
  <c r="T93" i="1" s="1"/>
  <c r="T92" i="1" a="1"/>
  <c r="T92" i="1" s="1"/>
  <c r="T91" i="1" a="1"/>
  <c r="T91" i="1" s="1"/>
  <c r="T90" i="1" a="1"/>
  <c r="T90" i="1" s="1"/>
  <c r="T89" i="1" a="1"/>
  <c r="T89" i="1" s="1"/>
  <c r="T88" i="1" a="1"/>
  <c r="T88" i="1" s="1"/>
  <c r="T87" i="1" a="1"/>
  <c r="T87" i="1" s="1"/>
  <c r="T86" i="1" a="1"/>
  <c r="T86" i="1" s="1"/>
  <c r="T85" i="1" a="1"/>
  <c r="T85" i="1" s="1"/>
  <c r="T84" i="1" a="1"/>
  <c r="T84" i="1" s="1"/>
  <c r="T83" i="1" a="1"/>
  <c r="T83" i="1" s="1"/>
  <c r="T82" i="1" a="1"/>
  <c r="T82" i="1" s="1"/>
  <c r="T81" i="1" a="1"/>
  <c r="T81" i="1" s="1"/>
  <c r="T80" i="1" a="1"/>
  <c r="T80" i="1" s="1"/>
  <c r="T79" i="1" a="1"/>
  <c r="T79" i="1" s="1"/>
  <c r="T78" i="1" a="1"/>
  <c r="T78" i="1" s="1"/>
  <c r="T77" i="1" a="1"/>
  <c r="T77" i="1" s="1"/>
  <c r="T76" i="1" a="1"/>
  <c r="T76" i="1" s="1"/>
  <c r="T75" i="1" a="1"/>
  <c r="T75" i="1" s="1"/>
  <c r="T74" i="1" a="1"/>
  <c r="T74" i="1" s="1"/>
  <c r="T73" i="1" a="1"/>
  <c r="T73" i="1" s="1"/>
  <c r="T72" i="1" a="1"/>
  <c r="T72" i="1" s="1"/>
  <c r="T71" i="1" a="1"/>
  <c r="T71" i="1" s="1"/>
  <c r="T70" i="1" a="1"/>
  <c r="T70" i="1" s="1"/>
  <c r="T68" i="1" a="1"/>
  <c r="T68" i="1" s="1"/>
  <c r="T67" i="1" a="1"/>
  <c r="T67" i="1" s="1"/>
  <c r="T66" i="1" a="1"/>
  <c r="T66" i="1" s="1"/>
  <c r="T65" i="1" a="1"/>
  <c r="T65" i="1" s="1"/>
  <c r="T64" i="1" a="1"/>
  <c r="T64" i="1" s="1"/>
  <c r="T63" i="1" a="1"/>
  <c r="T63" i="1" s="1"/>
  <c r="T62" i="1" a="1"/>
  <c r="T62" i="1" s="1"/>
  <c r="T61" i="1" a="1"/>
  <c r="T61" i="1" s="1"/>
  <c r="T60" i="1" a="1"/>
  <c r="T60" i="1" s="1"/>
  <c r="T59" i="1" a="1"/>
  <c r="T59" i="1" s="1"/>
  <c r="T58" i="1" a="1"/>
  <c r="T58" i="1" s="1"/>
  <c r="T57" i="1" a="1"/>
  <c r="T57" i="1" s="1"/>
  <c r="T56" i="1" a="1"/>
  <c r="T56" i="1" s="1"/>
  <c r="T55" i="1" a="1"/>
  <c r="T55" i="1" s="1"/>
  <c r="T54" i="1" a="1"/>
  <c r="T54" i="1" s="1"/>
  <c r="T53" i="1" a="1"/>
  <c r="T53" i="1" s="1"/>
  <c r="T52" i="1" a="1"/>
  <c r="T52" i="1" s="1"/>
  <c r="T51" i="1" a="1"/>
  <c r="T51" i="1" s="1"/>
  <c r="T50" i="1" a="1"/>
  <c r="T50" i="1" s="1"/>
  <c r="T49" i="1" a="1"/>
  <c r="T49" i="1" s="1"/>
  <c r="T48" i="1" a="1"/>
  <c r="T48" i="1" s="1"/>
  <c r="T47" i="1" a="1"/>
  <c r="T47" i="1" s="1"/>
  <c r="T46" i="1" a="1"/>
  <c r="T46" i="1" s="1"/>
  <c r="T45" i="1" a="1"/>
  <c r="T45" i="1" s="1"/>
  <c r="T44" i="1" a="1"/>
  <c r="T44" i="1" s="1"/>
  <c r="T43" i="1" a="1"/>
  <c r="T43" i="1" s="1"/>
  <c r="T42" i="1" a="1"/>
  <c r="T42" i="1" s="1"/>
  <c r="T41" i="1" a="1"/>
  <c r="T41" i="1" s="1"/>
  <c r="T40" i="1" a="1"/>
  <c r="T40" i="1" s="1"/>
  <c r="T39" i="1" a="1"/>
  <c r="T39" i="1" s="1"/>
  <c r="T38" i="1" a="1"/>
  <c r="T38" i="1" s="1"/>
  <c r="T37" i="1" a="1"/>
  <c r="T37" i="1" s="1"/>
  <c r="T36" i="1" a="1"/>
  <c r="T36" i="1" s="1"/>
  <c r="T35" i="1" a="1"/>
  <c r="T35" i="1" s="1"/>
  <c r="T34" i="1" a="1"/>
  <c r="T34" i="1" s="1"/>
  <c r="T33" i="1" a="1"/>
  <c r="T33" i="1" s="1"/>
  <c r="T32" i="1" a="1"/>
  <c r="T32" i="1" s="1"/>
  <c r="T31" i="1" a="1"/>
  <c r="T31" i="1" s="1"/>
  <c r="T30" i="1" a="1"/>
  <c r="T30" i="1" s="1"/>
  <c r="T29" i="1" a="1"/>
  <c r="T29" i="1" s="1"/>
  <c r="T28" i="1" a="1"/>
  <c r="T28" i="1" s="1"/>
  <c r="T27" i="1" a="1"/>
  <c r="T27" i="1" s="1"/>
  <c r="T26" i="1" a="1"/>
  <c r="T26" i="1" s="1"/>
  <c r="T25" i="1" a="1"/>
  <c r="T25" i="1" s="1"/>
  <c r="T24" i="1" a="1"/>
  <c r="T24" i="1" s="1"/>
  <c r="T23" i="1" a="1"/>
  <c r="T23" i="1" s="1"/>
  <c r="T22" i="1" a="1"/>
  <c r="T22" i="1" s="1"/>
  <c r="T21" i="1" a="1"/>
  <c r="T21" i="1" s="1"/>
  <c r="T20" i="1" a="1"/>
  <c r="T20" i="1" s="1"/>
  <c r="T19" i="1" a="1"/>
  <c r="T19" i="1" s="1"/>
  <c r="T18" i="1" a="1"/>
  <c r="T18" i="1" s="1"/>
  <c r="T17" i="1" a="1"/>
  <c r="T17" i="1" s="1"/>
  <c r="T16" i="1" a="1"/>
  <c r="T16" i="1" s="1"/>
  <c r="T15" i="1" a="1"/>
  <c r="T15" i="1" s="1"/>
  <c r="T14" i="1" a="1"/>
  <c r="T14" i="1" s="1"/>
  <c r="T13" i="1" a="1"/>
  <c r="T13" i="1" s="1"/>
  <c r="T12" i="1" a="1"/>
  <c r="T12" i="1" s="1"/>
  <c r="T11" i="1" a="1"/>
  <c r="T11" i="1" s="1"/>
  <c r="T10" i="1" a="1"/>
  <c r="T10" i="1" s="1"/>
  <c r="T9" i="1" a="1"/>
  <c r="T9" i="1" s="1"/>
  <c r="T8" i="1" a="1"/>
  <c r="T8" i="1" s="1"/>
  <c r="T7" i="1" a="1"/>
  <c r="T7" i="1" s="1"/>
  <c r="T6" i="1" a="1"/>
  <c r="T6" i="1" s="1"/>
  <c r="T5" i="1" a="1"/>
  <c r="T5" i="1" s="1"/>
  <c r="T4" i="1" a="1"/>
  <c r="T4" i="1" s="1"/>
  <c r="T3" i="1" a="1"/>
  <c r="T3" i="1" s="1"/>
  <c r="T2" i="1" a="1"/>
  <c r="T2" i="1" s="1"/>
  <c r="T69" i="1" a="1"/>
  <c r="T69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/>
  <c r="S190" i="1" a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S69" i="1" a="1"/>
  <c r="S69" i="1" s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150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2" i="1"/>
  <c r="Q11" i="1" a="1"/>
  <c r="Q11" i="1" s="1"/>
  <c r="Q164" i="1" a="1"/>
  <c r="Q164" i="1" s="1"/>
  <c r="Q111" i="1" a="1"/>
  <c r="Q111" i="1" s="1"/>
  <c r="Q63" i="1" a="1"/>
  <c r="Q63" i="1"/>
  <c r="Q36" i="1" a="1"/>
  <c r="Q36" i="1" s="1"/>
  <c r="Q180" i="1" a="1"/>
  <c r="Q180" i="1" s="1"/>
  <c r="Q38" i="1" a="1"/>
  <c r="Q38" i="1"/>
  <c r="Q95" i="1" a="1"/>
  <c r="Q95" i="1" s="1"/>
  <c r="Q26" i="1" a="1"/>
  <c r="Q26" i="1" s="1"/>
  <c r="Q4" i="1" a="1"/>
  <c r="Q4" i="1" s="1"/>
  <c r="Q169" i="1" a="1"/>
  <c r="Q169" i="1" s="1"/>
  <c r="Q17" i="1" a="1"/>
  <c r="Q17" i="1" s="1"/>
  <c r="Q18" i="1" a="1"/>
  <c r="Q18" i="1"/>
  <c r="Q170" i="1" a="1"/>
  <c r="Q170" i="1" s="1"/>
  <c r="Q80" i="1" a="1"/>
  <c r="Q80" i="1" s="1"/>
  <c r="Q129" i="1" a="1"/>
  <c r="Q129" i="1" s="1"/>
  <c r="Q57" i="1" a="1"/>
  <c r="Q57" i="1" s="1"/>
  <c r="Q13" i="1" a="1"/>
  <c r="Q13" i="1" s="1"/>
  <c r="Q33" i="1" a="1"/>
  <c r="Q33" i="1" s="1"/>
  <c r="Q2" i="1" a="1"/>
  <c r="Q2" i="1" s="1"/>
  <c r="Q41" i="1" a="1"/>
  <c r="Q41" i="1" s="1"/>
  <c r="Q27" i="1" a="1"/>
  <c r="Q27" i="1" s="1"/>
  <c r="Q40" i="1" a="1"/>
  <c r="Q40" i="1" s="1"/>
  <c r="Q102" i="1" a="1"/>
  <c r="Q102" i="1" s="1"/>
  <c r="Q53" i="1" a="1"/>
  <c r="Q53" i="1" s="1"/>
  <c r="Q89" i="1" a="1"/>
  <c r="Q89" i="1" s="1"/>
  <c r="Q8" i="1" a="1"/>
  <c r="Q8" i="1" s="1"/>
  <c r="Q14" i="1" a="1"/>
  <c r="Q14" i="1" s="1"/>
  <c r="Q46" i="1" a="1"/>
  <c r="Q46" i="1" s="1"/>
  <c r="Q15" i="1" a="1"/>
  <c r="Q15" i="1" s="1"/>
  <c r="Q60" i="1" a="1"/>
  <c r="Q60" i="1" s="1"/>
  <c r="Q107" i="1" a="1"/>
  <c r="Q107" i="1" s="1"/>
  <c r="Q59" i="1" a="1"/>
  <c r="Q59" i="1" s="1"/>
  <c r="Q9" i="1" a="1"/>
  <c r="Q9" i="1" s="1"/>
  <c r="Q187" i="1" a="1"/>
  <c r="Q187" i="1" s="1"/>
  <c r="Q62" i="1" a="1"/>
  <c r="Q62" i="1" s="1"/>
  <c r="Q186" i="1" a="1"/>
  <c r="Q186" i="1" s="1"/>
  <c r="Q90" i="1" a="1"/>
  <c r="Q90" i="1" s="1"/>
  <c r="Q103" i="1" a="1"/>
  <c r="Q103" i="1" s="1"/>
  <c r="Q198" i="1" a="1"/>
  <c r="Q198" i="1" s="1"/>
  <c r="Q88" i="1" a="1"/>
  <c r="Q88" i="1" s="1"/>
  <c r="Q127" i="1" a="1"/>
  <c r="Q127" i="1" s="1"/>
  <c r="Q76" i="1" a="1"/>
  <c r="Q76" i="1" s="1"/>
  <c r="Q77" i="1" a="1"/>
  <c r="Q77" i="1" s="1"/>
  <c r="Q45" i="1" a="1"/>
  <c r="Q45" i="1" s="1"/>
  <c r="Q56" i="1" a="1"/>
  <c r="Q56" i="1" s="1"/>
  <c r="Q84" i="1" a="1"/>
  <c r="Q84" i="1" s="1"/>
  <c r="Q182" i="1" a="1"/>
  <c r="Q182" i="1" s="1"/>
  <c r="Q135" i="1" a="1"/>
  <c r="Q135" i="1" s="1"/>
  <c r="Q199" i="1" a="1"/>
  <c r="Q199" i="1" s="1"/>
  <c r="Q6" i="1" a="1"/>
  <c r="Q6" i="1" s="1"/>
  <c r="Q179" i="1" a="1"/>
  <c r="Q179" i="1" s="1"/>
  <c r="Q20" i="1" a="1"/>
  <c r="Q20" i="1" s="1"/>
  <c r="Q145" i="1" a="1"/>
  <c r="Q145" i="1" s="1"/>
  <c r="Q96" i="1" a="1"/>
  <c r="Q96" i="1" s="1"/>
  <c r="Q5" i="1" a="1"/>
  <c r="Q5" i="1" s="1"/>
  <c r="Q190" i="1" a="1"/>
  <c r="Q190" i="1" s="1"/>
  <c r="Q132" i="1" a="1"/>
  <c r="Q132" i="1" s="1"/>
  <c r="Q19" i="1" a="1"/>
  <c r="Q19" i="1" s="1"/>
  <c r="Q121" i="1" a="1"/>
  <c r="Q121" i="1" s="1"/>
  <c r="Q50" i="1" a="1"/>
  <c r="Q50" i="1" s="1"/>
  <c r="Q42" i="1" a="1"/>
  <c r="Q42" i="1" s="1"/>
  <c r="Q125" i="1" a="1"/>
  <c r="Q125" i="1" s="1"/>
  <c r="Q31" i="1" a="1"/>
  <c r="Q31" i="1" s="1"/>
  <c r="Q16" i="1" a="1"/>
  <c r="Q16" i="1" s="1"/>
  <c r="Q34" i="1" a="1"/>
  <c r="Q34" i="1" s="1"/>
  <c r="Q73" i="1" a="1"/>
  <c r="Q73" i="1" s="1"/>
  <c r="Q119" i="1" a="1"/>
  <c r="Q119" i="1" s="1"/>
  <c r="Q154" i="1" a="1"/>
  <c r="Q154" i="1" s="1"/>
  <c r="Q140" i="1" a="1"/>
  <c r="Q140" i="1" s="1"/>
  <c r="Q91" i="1" a="1"/>
  <c r="Q91" i="1" s="1"/>
  <c r="Q112" i="1" a="1"/>
  <c r="Q112" i="1" s="1"/>
  <c r="Q148" i="1" a="1"/>
  <c r="Q148" i="1" s="1"/>
  <c r="Q136" i="1" a="1"/>
  <c r="Q136" i="1" s="1"/>
  <c r="Q101" i="1" a="1"/>
  <c r="Q101" i="1" s="1"/>
  <c r="Q85" i="1" a="1"/>
  <c r="Q85" i="1" s="1"/>
  <c r="Q200" i="1" a="1"/>
  <c r="Q200" i="1" s="1"/>
  <c r="Q28" i="1" a="1"/>
  <c r="Q28" i="1" s="1"/>
  <c r="Q189" i="1" a="1"/>
  <c r="Q189" i="1" s="1"/>
  <c r="Q120" i="1" a="1"/>
  <c r="Q120" i="1" s="1"/>
  <c r="Q21" i="1" a="1"/>
  <c r="Q21" i="1" s="1"/>
  <c r="Q114" i="1" a="1"/>
  <c r="Q114" i="1" s="1"/>
  <c r="Q58" i="1" a="1"/>
  <c r="Q58" i="1" s="1"/>
  <c r="Q192" i="1" a="1"/>
  <c r="Q192" i="1" s="1"/>
  <c r="Q75" i="1" a="1"/>
  <c r="Q75" i="1" s="1"/>
  <c r="Q143" i="1" a="1"/>
  <c r="Q143" i="1" s="1"/>
  <c r="Q81" i="1" a="1"/>
  <c r="Q81" i="1" s="1"/>
  <c r="Q152" i="1" a="1"/>
  <c r="Q152" i="1" s="1"/>
  <c r="Q47" i="1" a="1"/>
  <c r="Q47" i="1" s="1"/>
  <c r="Q181" i="1" a="1"/>
  <c r="Q181" i="1" s="1"/>
  <c r="Q165" i="1" a="1"/>
  <c r="Q165" i="1" s="1"/>
  <c r="Q48" i="1" a="1"/>
  <c r="Q48" i="1" s="1"/>
  <c r="Q130" i="1" a="1"/>
  <c r="Q130" i="1" s="1"/>
  <c r="Q65" i="1" a="1"/>
  <c r="Q65" i="1" s="1"/>
  <c r="Q22" i="1" a="1"/>
  <c r="Q22" i="1" s="1"/>
  <c r="Q160" i="1" a="1"/>
  <c r="Q160" i="1" s="1"/>
  <c r="Q92" i="1" a="1"/>
  <c r="Q92" i="1" s="1"/>
  <c r="Q61" i="1" a="1"/>
  <c r="Q61" i="1" s="1"/>
  <c r="Q126" i="1" a="1"/>
  <c r="Q126" i="1" s="1"/>
  <c r="Q194" i="1" a="1"/>
  <c r="Q194" i="1" s="1"/>
  <c r="Q115" i="1" a="1"/>
  <c r="Q115" i="1" s="1"/>
  <c r="Q155" i="1" a="1"/>
  <c r="Q155" i="1" s="1"/>
  <c r="Q171" i="1" a="1"/>
  <c r="Q171" i="1" s="1"/>
  <c r="Q113" i="1" a="1"/>
  <c r="Q113" i="1" s="1"/>
  <c r="Q133" i="1" a="1"/>
  <c r="Q133" i="1" s="1"/>
  <c r="Q122" i="1" a="1"/>
  <c r="Q122" i="1" s="1"/>
  <c r="Q183" i="1" a="1"/>
  <c r="Q183" i="1" s="1"/>
  <c r="Q166" i="1" a="1"/>
  <c r="Q166" i="1" s="1"/>
  <c r="Q29" i="1" a="1"/>
  <c r="Q29" i="1" s="1"/>
  <c r="Q138" i="1" a="1"/>
  <c r="Q138" i="1" s="1"/>
  <c r="Q67" i="1" a="1"/>
  <c r="Q67" i="1" s="1"/>
  <c r="Q39" i="1" a="1"/>
  <c r="Q39" i="1" s="1"/>
  <c r="Q139" i="1" a="1"/>
  <c r="Q139" i="1" s="1"/>
  <c r="Q188" i="1" a="1"/>
  <c r="Q188" i="1" s="1"/>
  <c r="Q68" i="1" a="1"/>
  <c r="Q68" i="1" s="1"/>
  <c r="Q177" i="1" a="1"/>
  <c r="Q177" i="1" s="1"/>
  <c r="Q184" i="1" a="1"/>
  <c r="Q184" i="1" s="1"/>
  <c r="Q83" i="1" a="1"/>
  <c r="Q83" i="1" s="1"/>
  <c r="Q141" i="1" a="1"/>
  <c r="Q141" i="1" s="1"/>
  <c r="Q185" i="1" a="1"/>
  <c r="Q185" i="1" s="1"/>
  <c r="Q142" i="1" a="1"/>
  <c r="Q142" i="1" s="1"/>
  <c r="Q158" i="1" a="1"/>
  <c r="Q158" i="1" s="1"/>
  <c r="Q32" i="1" a="1"/>
  <c r="Q32" i="1" s="1"/>
  <c r="Q23" i="1" a="1"/>
  <c r="Q23" i="1" s="1"/>
  <c r="Q98" i="1" a="1"/>
  <c r="Q98" i="1" s="1"/>
  <c r="Q116" i="1" a="1"/>
  <c r="Q116" i="1" s="1"/>
  <c r="Q163" i="1" a="1"/>
  <c r="Q163" i="1" s="1"/>
  <c r="Q94" i="1" a="1"/>
  <c r="Q94" i="1" s="1"/>
  <c r="Q12" i="1" a="1"/>
  <c r="Q12" i="1" s="1"/>
  <c r="Q178" i="1" a="1"/>
  <c r="Q178" i="1" s="1"/>
  <c r="Q123" i="1" a="1"/>
  <c r="Q123" i="1" s="1"/>
  <c r="Q156" i="1" a="1"/>
  <c r="Q156" i="1" s="1"/>
  <c r="Q51" i="1" a="1"/>
  <c r="Q51" i="1" s="1"/>
  <c r="Q78" i="1" a="1"/>
  <c r="Q78" i="1" s="1"/>
  <c r="Q105" i="1" a="1"/>
  <c r="Q105" i="1" s="1"/>
  <c r="Q172" i="1" a="1"/>
  <c r="Q172" i="1" s="1"/>
  <c r="Q108" i="1" a="1"/>
  <c r="Q108" i="1" s="1"/>
  <c r="Q137" i="1" a="1"/>
  <c r="Q137" i="1" s="1"/>
  <c r="Q30" i="1" a="1"/>
  <c r="Q30" i="1" s="1"/>
  <c r="Q128" i="1" a="1"/>
  <c r="Q128" i="1" s="1"/>
  <c r="Q161" i="1" a="1"/>
  <c r="Q161" i="1" s="1"/>
  <c r="Q93" i="1" a="1"/>
  <c r="Q93" i="1" s="1"/>
  <c r="Q66" i="1" a="1"/>
  <c r="Q66" i="1" s="1"/>
  <c r="Q176" i="1" a="1"/>
  <c r="Q176" i="1" s="1"/>
  <c r="Q49" i="1" a="1"/>
  <c r="Q49" i="1" s="1"/>
  <c r="Q124" i="1" a="1"/>
  <c r="Q124" i="1" s="1"/>
  <c r="Q150" i="1" a="1"/>
  <c r="Q150" i="1" s="1"/>
  <c r="Q117" i="1" a="1"/>
  <c r="Q117" i="1" s="1"/>
  <c r="Q70" i="1" a="1"/>
  <c r="Q70" i="1" s="1"/>
  <c r="Q64" i="1" a="1"/>
  <c r="Q64" i="1" s="1"/>
  <c r="Q157" i="1" a="1"/>
  <c r="Q157" i="1" s="1"/>
  <c r="Q86" i="1" a="1"/>
  <c r="Q86" i="1" s="1"/>
  <c r="Q43" i="1" a="1"/>
  <c r="Q43" i="1" s="1"/>
  <c r="Q144" i="1" a="1"/>
  <c r="Q144" i="1" s="1"/>
  <c r="Q71" i="1" a="1"/>
  <c r="Q71" i="1" s="1"/>
  <c r="Q106" i="1" a="1"/>
  <c r="Q106" i="1" s="1"/>
  <c r="Q74" i="1" a="1"/>
  <c r="Q74" i="1" s="1"/>
  <c r="Q193" i="1" a="1"/>
  <c r="Q193" i="1" s="1"/>
  <c r="Q52" i="1" a="1"/>
  <c r="Q52" i="1" s="1"/>
  <c r="Q173" i="1" a="1"/>
  <c r="Q173" i="1" s="1"/>
  <c r="Q168" i="1" a="1"/>
  <c r="Q168" i="1" s="1"/>
  <c r="Q174" i="1" a="1"/>
  <c r="Q174" i="1" s="1"/>
  <c r="Q134" i="1" a="1"/>
  <c r="Q134" i="1" s="1"/>
  <c r="Q197" i="1" a="1"/>
  <c r="Q197" i="1" s="1"/>
  <c r="Q97" i="1" a="1"/>
  <c r="Q97" i="1" s="1"/>
  <c r="Q99" i="1" a="1"/>
  <c r="Q99" i="1" s="1"/>
  <c r="Q118" i="1" a="1"/>
  <c r="Q118" i="1" s="1"/>
  <c r="Q131" i="1" a="1"/>
  <c r="Q131" i="1" s="1"/>
  <c r="Q3" i="1" a="1"/>
  <c r="Q3" i="1" s="1"/>
  <c r="Q162" i="1" a="1"/>
  <c r="Q162" i="1" s="1"/>
  <c r="Q146" i="1" a="1"/>
  <c r="Q146" i="1" s="1"/>
  <c r="Q175" i="1" a="1"/>
  <c r="Q175" i="1" s="1"/>
  <c r="Q44" i="1" a="1"/>
  <c r="Q44" i="1" s="1"/>
  <c r="Q151" i="1" a="1"/>
  <c r="Q151" i="1" s="1"/>
  <c r="Q79" i="1" a="1"/>
  <c r="Q79" i="1" s="1"/>
  <c r="Q100" i="1" a="1"/>
  <c r="Q100" i="1" s="1"/>
  <c r="Q147" i="1" a="1"/>
  <c r="Q147" i="1" s="1"/>
  <c r="Q54" i="1" a="1"/>
  <c r="Q54" i="1" s="1"/>
  <c r="Q109" i="1" a="1"/>
  <c r="Q109" i="1" s="1"/>
  <c r="Q149" i="1" a="1"/>
  <c r="Q149" i="1" s="1"/>
  <c r="Q196" i="1" a="1"/>
  <c r="Q196" i="1" s="1"/>
  <c r="Q201" i="1" a="1"/>
  <c r="Q201" i="1" s="1"/>
  <c r="Q110" i="1" a="1"/>
  <c r="Q110" i="1" s="1"/>
  <c r="Q35" i="1" a="1"/>
  <c r="Q35" i="1" s="1"/>
  <c r="Q10" i="1" a="1"/>
  <c r="Q10" i="1" s="1"/>
  <c r="Q87" i="1" a="1"/>
  <c r="Q87" i="1" s="1"/>
  <c r="Q72" i="1" a="1"/>
  <c r="Q72" i="1" s="1"/>
  <c r="Q153" i="1" a="1"/>
  <c r="Q153" i="1" s="1"/>
  <c r="Q37" i="1" a="1"/>
  <c r="Q37" i="1" s="1"/>
  <c r="Q7" i="1" a="1"/>
  <c r="Q7" i="1" s="1"/>
  <c r="Q82" i="1" a="1"/>
  <c r="Q82" i="1" s="1"/>
  <c r="Q167" i="1" a="1"/>
  <c r="Q167" i="1" s="1"/>
  <c r="Q191" i="1" a="1"/>
  <c r="Q191" i="1" s="1"/>
  <c r="Q25" i="1" a="1"/>
  <c r="Q25" i="1" s="1"/>
  <c r="Q24" i="1" a="1"/>
  <c r="Q24" i="1" s="1"/>
  <c r="Q195" i="1" a="1"/>
  <c r="Q195" i="1" s="1"/>
  <c r="Q159" i="1" a="1"/>
  <c r="Q159" i="1" s="1"/>
  <c r="Q55" i="1" a="1"/>
  <c r="Q55" i="1" s="1"/>
  <c r="Q69" i="1" a="1"/>
  <c r="Q69" i="1" s="1"/>
  <c r="Q104" i="1" a="1"/>
  <c r="Q104" i="1" s="1"/>
  <c r="K43" i="1"/>
  <c r="L43" i="1"/>
  <c r="M43" i="1"/>
  <c r="N43" i="1"/>
  <c r="J43" i="1"/>
  <c r="K41" i="1"/>
  <c r="L41" i="1"/>
  <c r="M41" i="1"/>
  <c r="N41" i="1"/>
  <c r="J41" i="1"/>
  <c r="K37" i="1"/>
  <c r="L37" i="1"/>
  <c r="L38" i="1" s="1"/>
  <c r="M37" i="1"/>
  <c r="N37" i="1"/>
  <c r="J37" i="1"/>
  <c r="K36" i="1"/>
  <c r="L36" i="1"/>
  <c r="M36" i="1"/>
  <c r="N36" i="1"/>
  <c r="J36" i="1"/>
  <c r="K34" i="1"/>
  <c r="L34" i="1"/>
  <c r="M34" i="1"/>
  <c r="N34" i="1"/>
  <c r="J34" i="1"/>
  <c r="K33" i="1"/>
  <c r="L33" i="1"/>
  <c r="M33" i="1"/>
  <c r="N33" i="1"/>
  <c r="J33" i="1"/>
  <c r="K32" i="1"/>
  <c r="L32" i="1"/>
  <c r="M32" i="1"/>
  <c r="N32" i="1"/>
  <c r="J32" i="1"/>
  <c r="K30" i="1"/>
  <c r="L30" i="1"/>
  <c r="M30" i="1"/>
  <c r="N30" i="1"/>
  <c r="J30" i="1"/>
  <c r="K29" i="1"/>
  <c r="L29" i="1"/>
  <c r="M29" i="1"/>
  <c r="N29" i="1"/>
  <c r="J29" i="1"/>
  <c r="K28" i="1"/>
  <c r="L28" i="1"/>
  <c r="M28" i="1"/>
  <c r="N28" i="1"/>
  <c r="J28" i="1"/>
  <c r="K27" i="1"/>
  <c r="L27" i="1"/>
  <c r="M27" i="1"/>
  <c r="N27" i="1"/>
  <c r="J27" i="1"/>
  <c r="K26" i="1"/>
  <c r="L26" i="1"/>
  <c r="M26" i="1"/>
  <c r="N26" i="1"/>
  <c r="J26" i="1"/>
  <c r="K25" i="1"/>
  <c r="L25" i="1"/>
  <c r="M25" i="1"/>
  <c r="N25" i="1"/>
  <c r="J25" i="1"/>
  <c r="K24" i="1"/>
  <c r="L24" i="1"/>
  <c r="M24" i="1"/>
  <c r="N24" i="1"/>
  <c r="J24" i="1"/>
  <c r="AA2" i="2" l="1"/>
  <c r="AA4" i="2"/>
  <c r="AA3" i="2"/>
  <c r="AA5" i="2"/>
  <c r="AA6" i="2" s="1"/>
  <c r="AA7" i="2" s="1"/>
  <c r="M38" i="1"/>
  <c r="L35" i="1"/>
  <c r="L40" i="1" s="1"/>
  <c r="K35" i="1"/>
  <c r="K40" i="1" s="1"/>
  <c r="J38" i="1"/>
  <c r="M31" i="1"/>
  <c r="L31" i="1"/>
  <c r="N31" i="1"/>
  <c r="N38" i="1"/>
  <c r="K31" i="1"/>
  <c r="J31" i="1"/>
  <c r="K38" i="1"/>
  <c r="N35" i="1"/>
  <c r="N39" i="1" s="1"/>
  <c r="M35" i="1"/>
  <c r="M40" i="1" s="1"/>
  <c r="J35" i="1"/>
  <c r="J40" i="1" s="1"/>
  <c r="AA8" i="2" l="1"/>
  <c r="AA9" i="2"/>
  <c r="L39" i="1"/>
  <c r="L42" i="1"/>
  <c r="K39" i="1"/>
  <c r="K42" i="1" s="1"/>
  <c r="M39" i="1"/>
  <c r="M42" i="1" s="1"/>
  <c r="N40" i="1"/>
  <c r="N42" i="1" s="1"/>
  <c r="J39" i="1"/>
  <c r="J42" i="1" s="1"/>
  <c r="K51" i="1"/>
  <c r="L51" i="1"/>
  <c r="M51" i="1"/>
  <c r="N51" i="1"/>
  <c r="J51" i="1"/>
  <c r="K50" i="1"/>
  <c r="L50" i="1"/>
  <c r="M50" i="1"/>
  <c r="N50" i="1"/>
  <c r="J50" i="1"/>
  <c r="K49" i="1"/>
  <c r="L49" i="1"/>
  <c r="M49" i="1"/>
  <c r="N49" i="1"/>
  <c r="J49" i="1"/>
  <c r="K52" i="1"/>
  <c r="L52" i="1"/>
  <c r="M52" i="1"/>
  <c r="N52" i="1"/>
  <c r="J52" i="1"/>
  <c r="N48" i="1"/>
  <c r="K48" i="1"/>
  <c r="L48" i="1"/>
  <c r="M48" i="1"/>
  <c r="J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<sst xmlns="http://schemas.openxmlformats.org/spreadsheetml/2006/main" count="179" uniqueCount="96">
  <si>
    <t>ID</t>
  </si>
  <si>
    <t>DAYS</t>
  </si>
  <si>
    <t>GoogleAds</t>
  </si>
  <si>
    <t>Meta</t>
  </si>
  <si>
    <t>Influencer</t>
  </si>
  <si>
    <t>TIKTOK</t>
  </si>
  <si>
    <t>SALES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</si>
  <si>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</si>
  <si>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</si>
  <si>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</si>
  <si>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</si>
  <si>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</si>
  <si>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</si>
  <si>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</si>
  <si>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</si>
  <si>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</si>
  <si>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</si>
  <si>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</si>
  <si>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</si>
  <si>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</si>
  <si>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</si>
  <si>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</si>
  <si>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Level(95%)</t>
  </si>
  <si>
    <t>CORRELATION TABLE</t>
  </si>
  <si>
    <t>Descriptive Statistics (ToolPak)</t>
  </si>
  <si>
    <t>COUNT</t>
  </si>
  <si>
    <t>COUNTA</t>
  </si>
  <si>
    <t>COUNTBLANK</t>
  </si>
  <si>
    <t>SUM</t>
  </si>
  <si>
    <t>VARIANCE</t>
  </si>
  <si>
    <t>ST.DEV</t>
  </si>
  <si>
    <t>MEAN</t>
  </si>
  <si>
    <t>CoV</t>
  </si>
  <si>
    <t>Q1</t>
  </si>
  <si>
    <t>Q2 (MEDIAN)</t>
  </si>
  <si>
    <t>Q3</t>
  </si>
  <si>
    <t>IQR</t>
  </si>
  <si>
    <t>MIN</t>
  </si>
  <si>
    <t>MAX</t>
  </si>
  <si>
    <t>RANGE</t>
  </si>
  <si>
    <t>UPPER LIMIT</t>
  </si>
  <si>
    <t>LOWER LIMIT</t>
  </si>
  <si>
    <t>N.Of MISSING</t>
  </si>
  <si>
    <t>N.Of OUTLIERS</t>
  </si>
  <si>
    <t>MODE</t>
  </si>
  <si>
    <t>Descriptive Statistics (Manuel)</t>
  </si>
  <si>
    <t>DAYS_</t>
  </si>
  <si>
    <t>WEEKDAYS_</t>
  </si>
  <si>
    <t>Row Labels</t>
  </si>
  <si>
    <t>Monday</t>
  </si>
  <si>
    <t>Tuesday</t>
  </si>
  <si>
    <t>Wednesday</t>
  </si>
  <si>
    <t>Thursday</t>
  </si>
  <si>
    <t>Friday</t>
  </si>
  <si>
    <t>Saturday</t>
  </si>
  <si>
    <t>Sunday</t>
  </si>
  <si>
    <t>Grand Total</t>
  </si>
  <si>
    <t>Average of GoogleAds</t>
  </si>
  <si>
    <t>Average of Meta</t>
  </si>
  <si>
    <t>Average of Influencer</t>
  </si>
  <si>
    <t>Average of TIKTOK</t>
  </si>
  <si>
    <t>Average of SALES</t>
  </si>
  <si>
    <t>N.OF OUTLIERS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</si>
  <si>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</si>
  <si>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</si>
  <si>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</si>
  <si>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</si>
  <si>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</si>
  <si>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</si>
  <si>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</si>
  <si>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</si>
  <si>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</si>
  <si>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</si>
  <si>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</si>
  <si>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</si>
  <si>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</si>
  <si>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</si>
  <si>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</si>
  <si>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</si>
  <si>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</si>
  <si>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</si>
  <si>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</si>
  <si>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</si>
  <si>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</si>
  <si>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Brand Value</t>
  </si>
  <si>
    <t>Sales</t>
  </si>
  <si>
    <t>AWARE</t>
  </si>
  <si>
    <t>DOWNLOAD</t>
  </si>
  <si>
    <t>MEMBER (Sign Up)</t>
  </si>
  <si>
    <t>USER</t>
  </si>
  <si>
    <t>RETENTION</t>
  </si>
  <si>
    <t>CHURN</t>
  </si>
  <si>
    <t>LT (1/CHURN*12)</t>
  </si>
  <si>
    <t>1 AYLIK ABONELIK BEDELI</t>
  </si>
  <si>
    <t>LTV (LT * ABONELIK BEDELI)</t>
  </si>
  <si>
    <t>LTV/CAC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</si>
</sst>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\ &quot;€&quot;"/>
    <numFmt numFmtId="166" formatCode="_-[$$-409]* #,##0.00_ ;_-[$$-409]* \-#,##0.00\ ;_-[$$-409]* &quot;-&quot;??_ ;_-@_ 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E2EFD9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rgb="FFE2EFD9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0">
    <xf numFmtId="0" fontId="0" fillId="0" borderId="0" xfId="0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1" fontId="0" fillId="5" borderId="0" xfId="0" applyNumberFormat="1" applyFill="1"/>
    <xf numFmtId="0" fontId="0" fillId="7" borderId="0" xfId="0" applyFill="1"/>
    <xf numFmtId="0" fontId="6" fillId="5" borderId="0" xfId="0" applyFont="1" applyFill="1"/>
    <xf numFmtId="0" fontId="6" fillId="7" borderId="0" xfId="0" applyFont="1" applyFill="1"/>
    <xf numFmtId="0" fontId="1" fillId="8" borderId="0" xfId="0" applyFont="1" applyFill="1" applyAlignment="1">
      <alignment horizontal="center"/>
    </xf>
    <xf numFmtId="0" fontId="7" fillId="6" borderId="0" xfId="0" applyFont="1" applyFill="1"/>
    <xf numFmtId="9" fontId="0" fillId="0" borderId="0" xfId="1" applyFont="1"/>
    <xf numFmtId="1" fontId="1" fillId="9" borderId="0" xfId="0" applyNumberFormat="1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7" borderId="0" xfId="0" applyFill="1" applyAlignment="1">
      <alignment horizontal="left"/>
    </xf>
    <xf numFmtId="2" fontId="0" fillId="10" borderId="0" xfId="0" applyNumberFormat="1" applyFill="1"/>
    <xf numFmtId="0" fontId="7" fillId="6" borderId="0" xfId="0" applyFont="1" applyFill="1" applyAlignment="1">
      <alignment wrapText="1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6" fillId="13" borderId="0" xfId="0" applyFont="1" applyFill="1"/>
    <xf numFmtId="2" fontId="6" fillId="13" borderId="0" xfId="0" applyNumberFormat="1" applyFont="1" applyFill="1"/>
    <xf numFmtId="165" fontId="0" fillId="7" borderId="0" xfId="0" applyNumberFormat="1" applyFill="1"/>
    <xf numFmtId="165" fontId="6" fillId="7" borderId="0" xfId="0" applyNumberFormat="1" applyFont="1" applyFill="1"/>
    <xf numFmtId="166" fontId="0" fillId="0" borderId="0" xfId="0" applyNumberFormat="1"/>
    <xf numFmtId="0" fontId="3" fillId="0" borderId="0" xfId="0" applyFont="1" applyAlignment="1">
      <alignment vertical="top" wrapText="1"/>
    </xf>
    <xf numFmtId="166" fontId="5" fillId="14" borderId="0" xfId="0" applyNumberFormat="1" applyFont="1" applyFill="1"/>
    <xf numFmtId="9" fontId="0" fillId="0" borderId="0" xfId="0" applyNumberFormat="1"/>
    <xf numFmtId="9" fontId="0" fillId="15" borderId="0" xfId="0" applyNumberFormat="1" applyFill="1"/>
    <xf numFmtId="0" fontId="0" fillId="10" borderId="0" xfId="0" applyFill="1"/>
    <xf numFmtId="0" fontId="4" fillId="5" borderId="0" xfId="0" applyFont="1" applyFill="1" applyAlignment="1">
      <alignment horizontal="center"/>
    </xf>
  </cellXfs>
  <cellStyles count="2">
    <cellStyle name="Normal" xfId="0" builtinId="0"/>
    <cellStyle name="Per cent" xfId="1" builtinId="5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GoogleAds-Sales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>
        <c:manualLayout>
          <c:layoutTarget val="inner"/>
          <c:xMode val="edge"/>
          <c:yMode val="edge"/>
          <c:x val="9.923666968970106E-2"/>
          <c:y val="9.8256754408245661E-2"/>
          <c:w val="0.87120844269466313"/>
          <c:h val="0.72094889180519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Regression!$H$1</c:f>
              <c:strCache>
                <c:ptCount val="1"/>
                <c:pt idx="0">
                  <c:v>SALES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C00000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2783925271120345E-2"/>
                  <c:y val="0.45395806883744577"/>
                </c:manualLayout>
              </c:layout>
              <c:numFmt formatCode="General" sourceLinked="0"/>
              <c:spPr>
                <a:solidFill>
                  <a:schemeClr val="accent2">
                    <a:lumMod val="5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</c:trendlineLbl>
          </c:trendline>
          <c:xVal>
            <c:numRef>
              <c:f>Regression!$G$2:$G$201</c:f>
              <c:numCache>
                <c:formatCode>General</c:formatCode>
                <c:ptCount val="200"/>
                <c:pt idx="0">
                  <c:v>47.54</c:v>
                </c:pt>
                <c:pt idx="1">
                  <c:v>27.54</c:v>
                </c:pt>
                <c:pt idx="2">
                  <c:v>65.52000000000001</c:v>
                </c:pt>
                <c:pt idx="3">
                  <c:v>64.38</c:v>
                </c:pt>
                <c:pt idx="4">
                  <c:v>50.64</c:v>
                </c:pt>
                <c:pt idx="5">
                  <c:v>54.06</c:v>
                </c:pt>
                <c:pt idx="6">
                  <c:v>62.279999999999994</c:v>
                </c:pt>
                <c:pt idx="7">
                  <c:v>64.94</c:v>
                </c:pt>
                <c:pt idx="8">
                  <c:v>56.379999999999995</c:v>
                </c:pt>
                <c:pt idx="9">
                  <c:v>63.279999999999994</c:v>
                </c:pt>
                <c:pt idx="10">
                  <c:v>52.980000000000004</c:v>
                </c:pt>
                <c:pt idx="11">
                  <c:v>40.78</c:v>
                </c:pt>
                <c:pt idx="12">
                  <c:v>61.260000000000005</c:v>
                </c:pt>
                <c:pt idx="13">
                  <c:v>42.08</c:v>
                </c:pt>
                <c:pt idx="14">
                  <c:v>49.160000000000004</c:v>
                </c:pt>
                <c:pt idx="15">
                  <c:v>56.02</c:v>
                </c:pt>
                <c:pt idx="16">
                  <c:v>57.720000000000006</c:v>
                </c:pt>
                <c:pt idx="17">
                  <c:v>44.28</c:v>
                </c:pt>
                <c:pt idx="18">
                  <c:v>59.58</c:v>
                </c:pt>
                <c:pt idx="19">
                  <c:v>53.6</c:v>
                </c:pt>
                <c:pt idx="20">
                  <c:v>48.36</c:v>
                </c:pt>
                <c:pt idx="21">
                  <c:v>46</c:v>
                </c:pt>
                <c:pt idx="22">
                  <c:v>96.52</c:v>
                </c:pt>
                <c:pt idx="23">
                  <c:v>67.72</c:v>
                </c:pt>
                <c:pt idx="24">
                  <c:v>56.18</c:v>
                </c:pt>
                <c:pt idx="25">
                  <c:v>41.519999999999996</c:v>
                </c:pt>
                <c:pt idx="26">
                  <c:v>45.7</c:v>
                </c:pt>
                <c:pt idx="27">
                  <c:v>55.339999999999996</c:v>
                </c:pt>
                <c:pt idx="28">
                  <c:v>62.54</c:v>
                </c:pt>
                <c:pt idx="29">
                  <c:v>50.1</c:v>
                </c:pt>
                <c:pt idx="30">
                  <c:v>58.68</c:v>
                </c:pt>
                <c:pt idx="31">
                  <c:v>58.739999999999995</c:v>
                </c:pt>
                <c:pt idx="32">
                  <c:v>37.260000000000005</c:v>
                </c:pt>
                <c:pt idx="33">
                  <c:v>54.64</c:v>
                </c:pt>
                <c:pt idx="34">
                  <c:v>0</c:v>
                </c:pt>
                <c:pt idx="35">
                  <c:v>41.36</c:v>
                </c:pt>
                <c:pt idx="36">
                  <c:v>51.9</c:v>
                </c:pt>
                <c:pt idx="37">
                  <c:v>52.760000000000005</c:v>
                </c:pt>
                <c:pt idx="38">
                  <c:v>31.3</c:v>
                </c:pt>
                <c:pt idx="39">
                  <c:v>37.58</c:v>
                </c:pt>
                <c:pt idx="40">
                  <c:v>44.82</c:v>
                </c:pt>
                <c:pt idx="41">
                  <c:v>51.480000000000004</c:v>
                </c:pt>
                <c:pt idx="42">
                  <c:v>33.700000000000003</c:v>
                </c:pt>
                <c:pt idx="43">
                  <c:v>44.82</c:v>
                </c:pt>
                <c:pt idx="44">
                  <c:v>46.68</c:v>
                </c:pt>
                <c:pt idx="45">
                  <c:v>58.760000000000005</c:v>
                </c:pt>
                <c:pt idx="46">
                  <c:v>27.22</c:v>
                </c:pt>
                <c:pt idx="47">
                  <c:v>50.68</c:v>
                </c:pt>
                <c:pt idx="48">
                  <c:v>40.4</c:v>
                </c:pt>
                <c:pt idx="49">
                  <c:v>41.22</c:v>
                </c:pt>
                <c:pt idx="50">
                  <c:v>50.14</c:v>
                </c:pt>
                <c:pt idx="51">
                  <c:v>45.08</c:v>
                </c:pt>
                <c:pt idx="52">
                  <c:v>32.94</c:v>
                </c:pt>
                <c:pt idx="53">
                  <c:v>61.120000000000005</c:v>
                </c:pt>
                <c:pt idx="54">
                  <c:v>28.04</c:v>
                </c:pt>
                <c:pt idx="55">
                  <c:v>28.14</c:v>
                </c:pt>
                <c:pt idx="56">
                  <c:v>45.5</c:v>
                </c:pt>
                <c:pt idx="57">
                  <c:v>23.96</c:v>
                </c:pt>
                <c:pt idx="58">
                  <c:v>40.660000000000004</c:v>
                </c:pt>
                <c:pt idx="59">
                  <c:v>49.660000000000004</c:v>
                </c:pt>
                <c:pt idx="60">
                  <c:v>25.78</c:v>
                </c:pt>
                <c:pt idx="61">
                  <c:v>29.14</c:v>
                </c:pt>
                <c:pt idx="62">
                  <c:v>33.619999999999997</c:v>
                </c:pt>
                <c:pt idx="63">
                  <c:v>53.86</c:v>
                </c:pt>
                <c:pt idx="64">
                  <c:v>40.519999999999996</c:v>
                </c:pt>
                <c:pt idx="65">
                  <c:v>49.019999999999996</c:v>
                </c:pt>
                <c:pt idx="66">
                  <c:v>41.980000000000004</c:v>
                </c:pt>
                <c:pt idx="67">
                  <c:v>42.68</c:v>
                </c:pt>
                <c:pt idx="68">
                  <c:v>38.58</c:v>
                </c:pt>
                <c:pt idx="69">
                  <c:v>44.92</c:v>
                </c:pt>
                <c:pt idx="70">
                  <c:v>59.2</c:v>
                </c:pt>
                <c:pt idx="71">
                  <c:v>66.14</c:v>
                </c:pt>
                <c:pt idx="72">
                  <c:v>43.56</c:v>
                </c:pt>
                <c:pt idx="73">
                  <c:v>42.019999999999996</c:v>
                </c:pt>
                <c:pt idx="74">
                  <c:v>42.9</c:v>
                </c:pt>
                <c:pt idx="75">
                  <c:v>36.260000000000005</c:v>
                </c:pt>
                <c:pt idx="76">
                  <c:v>38.58</c:v>
                </c:pt>
                <c:pt idx="77">
                  <c:v>60.86</c:v>
                </c:pt>
                <c:pt idx="78">
                  <c:v>42.64</c:v>
                </c:pt>
                <c:pt idx="79">
                  <c:v>44.5</c:v>
                </c:pt>
                <c:pt idx="80">
                  <c:v>39.14</c:v>
                </c:pt>
                <c:pt idx="81">
                  <c:v>64.039999999999992</c:v>
                </c:pt>
                <c:pt idx="82">
                  <c:v>24.94</c:v>
                </c:pt>
                <c:pt idx="83">
                  <c:v>18.64</c:v>
                </c:pt>
                <c:pt idx="84">
                  <c:v>31.04</c:v>
                </c:pt>
                <c:pt idx="85">
                  <c:v>50.94</c:v>
                </c:pt>
                <c:pt idx="86">
                  <c:v>19.14</c:v>
                </c:pt>
                <c:pt idx="87">
                  <c:v>54.160000000000004</c:v>
                </c:pt>
                <c:pt idx="88">
                  <c:v>46.44</c:v>
                </c:pt>
                <c:pt idx="89">
                  <c:v>22.68</c:v>
                </c:pt>
                <c:pt idx="90">
                  <c:v>51.38</c:v>
                </c:pt>
                <c:pt idx="91">
                  <c:v>25.1</c:v>
                </c:pt>
                <c:pt idx="92">
                  <c:v>32.46</c:v>
                </c:pt>
                <c:pt idx="93">
                  <c:v>27.66</c:v>
                </c:pt>
                <c:pt idx="94">
                  <c:v>55.04</c:v>
                </c:pt>
                <c:pt idx="95">
                  <c:v>55.019999999999996</c:v>
                </c:pt>
                <c:pt idx="96">
                  <c:v>59.58</c:v>
                </c:pt>
                <c:pt idx="97">
                  <c:v>52.42</c:v>
                </c:pt>
                <c:pt idx="98">
                  <c:v>44.4</c:v>
                </c:pt>
                <c:pt idx="99">
                  <c:v>32.339999999999996</c:v>
                </c:pt>
                <c:pt idx="100">
                  <c:v>46.160000000000004</c:v>
                </c:pt>
                <c:pt idx="101">
                  <c:v>51.480000000000004</c:v>
                </c:pt>
                <c:pt idx="102">
                  <c:v>89.06</c:v>
                </c:pt>
                <c:pt idx="103">
                  <c:v>41.12</c:v>
                </c:pt>
                <c:pt idx="104">
                  <c:v>30.860000000000003</c:v>
                </c:pt>
                <c:pt idx="105">
                  <c:v>24.02</c:v>
                </c:pt>
                <c:pt idx="106">
                  <c:v>33.239999999999995</c:v>
                </c:pt>
                <c:pt idx="107">
                  <c:v>46.519999999999996</c:v>
                </c:pt>
                <c:pt idx="108">
                  <c:v>28.44</c:v>
                </c:pt>
                <c:pt idx="109">
                  <c:v>56.9</c:v>
                </c:pt>
                <c:pt idx="110">
                  <c:v>40.04</c:v>
                </c:pt>
                <c:pt idx="111">
                  <c:v>63.339999999999996</c:v>
                </c:pt>
                <c:pt idx="112">
                  <c:v>29.96</c:v>
                </c:pt>
                <c:pt idx="113">
                  <c:v>37.839999999999996</c:v>
                </c:pt>
                <c:pt idx="114">
                  <c:v>48.36</c:v>
                </c:pt>
                <c:pt idx="115">
                  <c:v>36.68</c:v>
                </c:pt>
                <c:pt idx="116">
                  <c:v>62.14</c:v>
                </c:pt>
                <c:pt idx="117">
                  <c:v>96.52</c:v>
                </c:pt>
                <c:pt idx="118">
                  <c:v>18.059999999999999</c:v>
                </c:pt>
                <c:pt idx="119">
                  <c:v>29.240000000000002</c:v>
                </c:pt>
                <c:pt idx="120">
                  <c:v>48.480000000000004</c:v>
                </c:pt>
                <c:pt idx="121">
                  <c:v>14.84</c:v>
                </c:pt>
                <c:pt idx="122">
                  <c:v>53.480000000000004</c:v>
                </c:pt>
                <c:pt idx="123">
                  <c:v>92.987500000000011</c:v>
                </c:pt>
                <c:pt idx="124">
                  <c:v>18.440000000000001</c:v>
                </c:pt>
                <c:pt idx="125">
                  <c:v>31.2</c:v>
                </c:pt>
                <c:pt idx="126">
                  <c:v>45.8</c:v>
                </c:pt>
                <c:pt idx="127">
                  <c:v>14.379999999999999</c:v>
                </c:pt>
                <c:pt idx="128">
                  <c:v>52.7</c:v>
                </c:pt>
                <c:pt idx="129">
                  <c:v>14.66</c:v>
                </c:pt>
                <c:pt idx="130">
                  <c:v>15.12</c:v>
                </c:pt>
                <c:pt idx="131">
                  <c:v>13.5</c:v>
                </c:pt>
                <c:pt idx="132">
                  <c:v>31.060000000000002</c:v>
                </c:pt>
                <c:pt idx="133">
                  <c:v>10.9</c:v>
                </c:pt>
                <c:pt idx="134">
                  <c:v>43.96</c:v>
                </c:pt>
                <c:pt idx="135">
                  <c:v>21.259999999999998</c:v>
                </c:pt>
                <c:pt idx="136">
                  <c:v>31.2</c:v>
                </c:pt>
                <c:pt idx="137">
                  <c:v>19.28</c:v>
                </c:pt>
                <c:pt idx="138">
                  <c:v>18.940000000000001</c:v>
                </c:pt>
                <c:pt idx="139">
                  <c:v>40.96</c:v>
                </c:pt>
                <c:pt idx="140">
                  <c:v>96.52</c:v>
                </c:pt>
                <c:pt idx="141">
                  <c:v>28.880000000000003</c:v>
                </c:pt>
                <c:pt idx="142">
                  <c:v>30.48</c:v>
                </c:pt>
                <c:pt idx="143">
                  <c:v>18.920000000000002</c:v>
                </c:pt>
                <c:pt idx="144">
                  <c:v>27.84</c:v>
                </c:pt>
                <c:pt idx="145">
                  <c:v>21.1</c:v>
                </c:pt>
                <c:pt idx="146">
                  <c:v>14.620000000000001</c:v>
                </c:pt>
                <c:pt idx="147">
                  <c:v>15.9</c:v>
                </c:pt>
                <c:pt idx="148">
                  <c:v>0</c:v>
                </c:pt>
                <c:pt idx="149">
                  <c:v>26.5</c:v>
                </c:pt>
                <c:pt idx="150">
                  <c:v>20.440000000000001</c:v>
                </c:pt>
                <c:pt idx="151">
                  <c:v>29.080000000000002</c:v>
                </c:pt>
                <c:pt idx="152">
                  <c:v>14.38</c:v>
                </c:pt>
                <c:pt idx="153">
                  <c:v>39.96</c:v>
                </c:pt>
                <c:pt idx="154">
                  <c:v>20.46</c:v>
                </c:pt>
                <c:pt idx="155">
                  <c:v>15.6</c:v>
                </c:pt>
                <c:pt idx="156">
                  <c:v>9.6</c:v>
                </c:pt>
                <c:pt idx="157">
                  <c:v>21.8</c:v>
                </c:pt>
                <c:pt idx="158">
                  <c:v>35.9</c:v>
                </c:pt>
                <c:pt idx="159">
                  <c:v>25.28</c:v>
                </c:pt>
                <c:pt idx="160">
                  <c:v>36.32</c:v>
                </c:pt>
                <c:pt idx="161">
                  <c:v>15.36</c:v>
                </c:pt>
                <c:pt idx="162">
                  <c:v>12.379999999999999</c:v>
                </c:pt>
                <c:pt idx="163">
                  <c:v>18.240000000000002</c:v>
                </c:pt>
                <c:pt idx="164">
                  <c:v>27.080000000000002</c:v>
                </c:pt>
                <c:pt idx="165">
                  <c:v>15.3</c:v>
                </c:pt>
                <c:pt idx="166">
                  <c:v>10.120000000000001</c:v>
                </c:pt>
                <c:pt idx="167">
                  <c:v>12.44</c:v>
                </c:pt>
                <c:pt idx="168">
                  <c:v>10.76</c:v>
                </c:pt>
                <c:pt idx="169">
                  <c:v>23.22</c:v>
                </c:pt>
                <c:pt idx="170">
                  <c:v>9.92</c:v>
                </c:pt>
                <c:pt idx="171">
                  <c:v>31.860000000000003</c:v>
                </c:pt>
                <c:pt idx="172">
                  <c:v>71.06</c:v>
                </c:pt>
                <c:pt idx="173">
                  <c:v>24.14</c:v>
                </c:pt>
                <c:pt idx="174">
                  <c:v>14.64</c:v>
                </c:pt>
                <c:pt idx="175">
                  <c:v>11.58</c:v>
                </c:pt>
                <c:pt idx="176">
                  <c:v>12</c:v>
                </c:pt>
                <c:pt idx="177">
                  <c:v>12.02</c:v>
                </c:pt>
                <c:pt idx="178">
                  <c:v>6.74</c:v>
                </c:pt>
                <c:pt idx="179">
                  <c:v>8</c:v>
                </c:pt>
                <c:pt idx="180">
                  <c:v>12.34</c:v>
                </c:pt>
                <c:pt idx="181">
                  <c:v>6.74</c:v>
                </c:pt>
                <c:pt idx="182">
                  <c:v>16.7</c:v>
                </c:pt>
                <c:pt idx="183">
                  <c:v>13.5</c:v>
                </c:pt>
                <c:pt idx="184">
                  <c:v>7.76</c:v>
                </c:pt>
                <c:pt idx="185">
                  <c:v>8.56</c:v>
                </c:pt>
                <c:pt idx="186">
                  <c:v>9.879999999999999</c:v>
                </c:pt>
                <c:pt idx="187">
                  <c:v>14.72</c:v>
                </c:pt>
                <c:pt idx="188">
                  <c:v>3.46</c:v>
                </c:pt>
                <c:pt idx="189">
                  <c:v>5.68</c:v>
                </c:pt>
                <c:pt idx="190">
                  <c:v>12.44</c:v>
                </c:pt>
                <c:pt idx="191">
                  <c:v>8.08</c:v>
                </c:pt>
                <c:pt idx="192">
                  <c:v>9.620000000000001</c:v>
                </c:pt>
                <c:pt idx="193">
                  <c:v>9.7200000000000006</c:v>
                </c:pt>
                <c:pt idx="194">
                  <c:v>9.82</c:v>
                </c:pt>
                <c:pt idx="195">
                  <c:v>6</c:v>
                </c:pt>
                <c:pt idx="196">
                  <c:v>11.64</c:v>
                </c:pt>
                <c:pt idx="197">
                  <c:v>45.96</c:v>
                </c:pt>
                <c:pt idx="198">
                  <c:v>28.919999999999998</c:v>
                </c:pt>
                <c:pt idx="199">
                  <c:v>53.08</c:v>
                </c:pt>
              </c:numCache>
            </c:numRef>
          </c:xVal>
          <c:yVal>
            <c:numRef>
              <c:f>Regression!$H$2:$H$201</c:f>
              <c:numCache>
                <c:formatCode>General</c:formatCode>
                <c:ptCount val="200"/>
                <c:pt idx="0">
                  <c:v>294</c:v>
                </c:pt>
                <c:pt idx="1">
                  <c:v>294</c:v>
                </c:pt>
                <c:pt idx="2">
                  <c:v>272</c:v>
                </c:pt>
                <c:pt idx="3">
                  <c:v>271</c:v>
                </c:pt>
                <c:pt idx="4">
                  <c:v>265</c:v>
                </c:pt>
                <c:pt idx="5">
                  <c:v>264</c:v>
                </c:pt>
                <c:pt idx="6">
                  <c:v>258</c:v>
                </c:pt>
                <c:pt idx="7">
                  <c:v>257</c:v>
                </c:pt>
                <c:pt idx="8">
                  <c:v>256</c:v>
                </c:pt>
                <c:pt idx="9">
                  <c:v>254</c:v>
                </c:pt>
                <c:pt idx="10">
                  <c:v>245</c:v>
                </c:pt>
                <c:pt idx="11">
                  <c:v>240</c:v>
                </c:pt>
                <c:pt idx="12">
                  <c:v>240</c:v>
                </c:pt>
                <c:pt idx="13">
                  <c:v>240</c:v>
                </c:pt>
                <c:pt idx="14">
                  <c:v>239</c:v>
                </c:pt>
                <c:pt idx="15">
                  <c:v>236</c:v>
                </c:pt>
                <c:pt idx="16">
                  <c:v>235.5</c:v>
                </c:pt>
                <c:pt idx="17">
                  <c:v>235</c:v>
                </c:pt>
                <c:pt idx="18">
                  <c:v>231</c:v>
                </c:pt>
                <c:pt idx="19">
                  <c:v>230</c:v>
                </c:pt>
                <c:pt idx="20">
                  <c:v>229</c:v>
                </c:pt>
                <c:pt idx="21">
                  <c:v>228</c:v>
                </c:pt>
                <c:pt idx="22">
                  <c:v>227</c:v>
                </c:pt>
                <c:pt idx="23">
                  <c:v>226</c:v>
                </c:pt>
                <c:pt idx="24">
                  <c:v>225</c:v>
                </c:pt>
                <c:pt idx="25">
                  <c:v>225</c:v>
                </c:pt>
                <c:pt idx="26">
                  <c:v>223</c:v>
                </c:pt>
                <c:pt idx="27">
                  <c:v>221</c:v>
                </c:pt>
                <c:pt idx="28">
                  <c:v>220</c:v>
                </c:pt>
                <c:pt idx="29">
                  <c:v>218</c:v>
                </c:pt>
                <c:pt idx="30">
                  <c:v>216</c:v>
                </c:pt>
                <c:pt idx="31">
                  <c:v>210</c:v>
                </c:pt>
                <c:pt idx="32">
                  <c:v>208</c:v>
                </c:pt>
                <c:pt idx="33">
                  <c:v>208</c:v>
                </c:pt>
                <c:pt idx="34">
                  <c:v>207</c:v>
                </c:pt>
                <c:pt idx="35">
                  <c:v>204</c:v>
                </c:pt>
                <c:pt idx="36">
                  <c:v>201</c:v>
                </c:pt>
                <c:pt idx="37">
                  <c:v>199</c:v>
                </c:pt>
                <c:pt idx="38">
                  <c:v>197</c:v>
                </c:pt>
                <c:pt idx="39">
                  <c:v>196</c:v>
                </c:pt>
                <c:pt idx="40">
                  <c:v>196</c:v>
                </c:pt>
                <c:pt idx="41">
                  <c:v>196</c:v>
                </c:pt>
                <c:pt idx="42">
                  <c:v>193</c:v>
                </c:pt>
                <c:pt idx="43">
                  <c:v>191</c:v>
                </c:pt>
                <c:pt idx="44">
                  <c:v>188</c:v>
                </c:pt>
                <c:pt idx="45">
                  <c:v>188</c:v>
                </c:pt>
                <c:pt idx="46">
                  <c:v>187</c:v>
                </c:pt>
                <c:pt idx="47">
                  <c:v>187</c:v>
                </c:pt>
                <c:pt idx="48">
                  <c:v>186</c:v>
                </c:pt>
                <c:pt idx="49">
                  <c:v>186</c:v>
                </c:pt>
                <c:pt idx="50">
                  <c:v>186</c:v>
                </c:pt>
                <c:pt idx="51">
                  <c:v>185</c:v>
                </c:pt>
                <c:pt idx="52">
                  <c:v>184</c:v>
                </c:pt>
                <c:pt idx="53">
                  <c:v>184</c:v>
                </c:pt>
                <c:pt idx="54">
                  <c:v>183</c:v>
                </c:pt>
                <c:pt idx="55">
                  <c:v>180</c:v>
                </c:pt>
                <c:pt idx="56">
                  <c:v>179</c:v>
                </c:pt>
                <c:pt idx="57">
                  <c:v>177</c:v>
                </c:pt>
                <c:pt idx="58">
                  <c:v>175</c:v>
                </c:pt>
                <c:pt idx="59">
                  <c:v>175</c:v>
                </c:pt>
                <c:pt idx="60">
                  <c:v>173</c:v>
                </c:pt>
                <c:pt idx="61">
                  <c:v>172</c:v>
                </c:pt>
                <c:pt idx="62">
                  <c:v>171</c:v>
                </c:pt>
                <c:pt idx="63">
                  <c:v>170</c:v>
                </c:pt>
                <c:pt idx="64">
                  <c:v>169</c:v>
                </c:pt>
                <c:pt idx="65">
                  <c:v>168</c:v>
                </c:pt>
                <c:pt idx="66">
                  <c:v>168</c:v>
                </c:pt>
                <c:pt idx="67">
                  <c:v>168</c:v>
                </c:pt>
                <c:pt idx="68">
                  <c:v>167</c:v>
                </c:pt>
                <c:pt idx="69">
                  <c:v>167</c:v>
                </c:pt>
                <c:pt idx="70">
                  <c:v>167</c:v>
                </c:pt>
                <c:pt idx="71">
                  <c:v>166</c:v>
                </c:pt>
                <c:pt idx="72">
                  <c:v>166</c:v>
                </c:pt>
                <c:pt idx="73">
                  <c:v>165</c:v>
                </c:pt>
                <c:pt idx="74">
                  <c:v>163</c:v>
                </c:pt>
                <c:pt idx="75">
                  <c:v>163</c:v>
                </c:pt>
                <c:pt idx="76">
                  <c:v>163</c:v>
                </c:pt>
                <c:pt idx="77">
                  <c:v>162</c:v>
                </c:pt>
                <c:pt idx="78">
                  <c:v>159</c:v>
                </c:pt>
                <c:pt idx="79">
                  <c:v>159</c:v>
                </c:pt>
                <c:pt idx="80">
                  <c:v>159</c:v>
                </c:pt>
                <c:pt idx="81">
                  <c:v>158</c:v>
                </c:pt>
                <c:pt idx="82">
                  <c:v>152</c:v>
                </c:pt>
                <c:pt idx="83">
                  <c:v>152</c:v>
                </c:pt>
                <c:pt idx="84">
                  <c:v>152</c:v>
                </c:pt>
                <c:pt idx="85">
                  <c:v>151.5</c:v>
                </c:pt>
                <c:pt idx="86">
                  <c:v>151</c:v>
                </c:pt>
                <c:pt idx="87">
                  <c:v>150</c:v>
                </c:pt>
                <c:pt idx="88">
                  <c:v>149</c:v>
                </c:pt>
                <c:pt idx="89">
                  <c:v>149</c:v>
                </c:pt>
                <c:pt idx="90">
                  <c:v>149</c:v>
                </c:pt>
                <c:pt idx="91">
                  <c:v>149</c:v>
                </c:pt>
                <c:pt idx="92">
                  <c:v>148</c:v>
                </c:pt>
                <c:pt idx="93">
                  <c:v>147</c:v>
                </c:pt>
                <c:pt idx="94">
                  <c:v>147</c:v>
                </c:pt>
                <c:pt idx="95">
                  <c:v>142</c:v>
                </c:pt>
                <c:pt idx="96">
                  <c:v>139</c:v>
                </c:pt>
                <c:pt idx="97">
                  <c:v>139</c:v>
                </c:pt>
                <c:pt idx="98">
                  <c:v>139</c:v>
                </c:pt>
                <c:pt idx="99">
                  <c:v>138</c:v>
                </c:pt>
                <c:pt idx="100">
                  <c:v>137</c:v>
                </c:pt>
                <c:pt idx="101">
                  <c:v>137</c:v>
                </c:pt>
                <c:pt idx="102">
                  <c:v>135</c:v>
                </c:pt>
                <c:pt idx="103">
                  <c:v>135</c:v>
                </c:pt>
                <c:pt idx="104">
                  <c:v>135</c:v>
                </c:pt>
                <c:pt idx="105">
                  <c:v>133</c:v>
                </c:pt>
                <c:pt idx="106">
                  <c:v>133</c:v>
                </c:pt>
                <c:pt idx="107">
                  <c:v>132</c:v>
                </c:pt>
                <c:pt idx="108">
                  <c:v>132</c:v>
                </c:pt>
                <c:pt idx="109">
                  <c:v>131</c:v>
                </c:pt>
                <c:pt idx="110">
                  <c:v>131</c:v>
                </c:pt>
                <c:pt idx="111">
                  <c:v>131</c:v>
                </c:pt>
                <c:pt idx="112">
                  <c:v>129</c:v>
                </c:pt>
                <c:pt idx="113">
                  <c:v>129</c:v>
                </c:pt>
                <c:pt idx="114">
                  <c:v>129</c:v>
                </c:pt>
                <c:pt idx="115">
                  <c:v>129</c:v>
                </c:pt>
                <c:pt idx="116">
                  <c:v>129</c:v>
                </c:pt>
                <c:pt idx="117">
                  <c:v>128</c:v>
                </c:pt>
                <c:pt idx="118">
                  <c:v>128</c:v>
                </c:pt>
                <c:pt idx="119">
                  <c:v>127</c:v>
                </c:pt>
                <c:pt idx="120">
                  <c:v>127</c:v>
                </c:pt>
                <c:pt idx="121">
                  <c:v>127</c:v>
                </c:pt>
                <c:pt idx="122">
                  <c:v>127</c:v>
                </c:pt>
                <c:pt idx="123">
                  <c:v>126</c:v>
                </c:pt>
                <c:pt idx="124">
                  <c:v>126</c:v>
                </c:pt>
                <c:pt idx="125">
                  <c:v>125</c:v>
                </c:pt>
                <c:pt idx="126">
                  <c:v>125</c:v>
                </c:pt>
                <c:pt idx="127">
                  <c:v>124</c:v>
                </c:pt>
                <c:pt idx="128">
                  <c:v>124</c:v>
                </c:pt>
                <c:pt idx="129">
                  <c:v>124</c:v>
                </c:pt>
                <c:pt idx="130">
                  <c:v>123</c:v>
                </c:pt>
                <c:pt idx="131">
                  <c:v>123</c:v>
                </c:pt>
                <c:pt idx="132">
                  <c:v>123</c:v>
                </c:pt>
                <c:pt idx="133">
                  <c:v>122</c:v>
                </c:pt>
                <c:pt idx="134">
                  <c:v>122</c:v>
                </c:pt>
                <c:pt idx="135">
                  <c:v>122</c:v>
                </c:pt>
                <c:pt idx="136">
                  <c:v>120</c:v>
                </c:pt>
                <c:pt idx="137">
                  <c:v>120</c:v>
                </c:pt>
                <c:pt idx="138">
                  <c:v>119</c:v>
                </c:pt>
                <c:pt idx="139">
                  <c:v>119</c:v>
                </c:pt>
                <c:pt idx="140">
                  <c:v>118</c:v>
                </c:pt>
                <c:pt idx="141">
                  <c:v>117</c:v>
                </c:pt>
                <c:pt idx="142">
                  <c:v>117</c:v>
                </c:pt>
                <c:pt idx="143">
                  <c:v>116</c:v>
                </c:pt>
                <c:pt idx="144">
                  <c:v>116</c:v>
                </c:pt>
                <c:pt idx="145">
                  <c:v>116</c:v>
                </c:pt>
                <c:pt idx="146">
                  <c:v>114</c:v>
                </c:pt>
                <c:pt idx="147">
                  <c:v>114</c:v>
                </c:pt>
                <c:pt idx="148">
                  <c:v>113</c:v>
                </c:pt>
                <c:pt idx="149">
                  <c:v>113</c:v>
                </c:pt>
                <c:pt idx="150">
                  <c:v>112</c:v>
                </c:pt>
                <c:pt idx="151">
                  <c:v>112</c:v>
                </c:pt>
                <c:pt idx="152">
                  <c:v>111</c:v>
                </c:pt>
                <c:pt idx="153">
                  <c:v>111</c:v>
                </c:pt>
                <c:pt idx="154">
                  <c:v>110</c:v>
                </c:pt>
                <c:pt idx="155">
                  <c:v>110</c:v>
                </c:pt>
                <c:pt idx="156">
                  <c:v>109</c:v>
                </c:pt>
                <c:pt idx="157">
                  <c:v>109</c:v>
                </c:pt>
                <c:pt idx="158">
                  <c:v>108</c:v>
                </c:pt>
                <c:pt idx="159">
                  <c:v>108</c:v>
                </c:pt>
                <c:pt idx="160">
                  <c:v>108</c:v>
                </c:pt>
                <c:pt idx="161">
                  <c:v>106</c:v>
                </c:pt>
                <c:pt idx="162">
                  <c:v>105</c:v>
                </c:pt>
                <c:pt idx="163">
                  <c:v>105</c:v>
                </c:pt>
                <c:pt idx="164">
                  <c:v>104</c:v>
                </c:pt>
                <c:pt idx="165">
                  <c:v>104</c:v>
                </c:pt>
                <c:pt idx="166">
                  <c:v>98</c:v>
                </c:pt>
                <c:pt idx="167">
                  <c:v>96</c:v>
                </c:pt>
                <c:pt idx="168">
                  <c:v>95</c:v>
                </c:pt>
                <c:pt idx="169">
                  <c:v>95</c:v>
                </c:pt>
                <c:pt idx="170">
                  <c:v>93</c:v>
                </c:pt>
                <c:pt idx="171">
                  <c:v>93</c:v>
                </c:pt>
                <c:pt idx="172">
                  <c:v>92</c:v>
                </c:pt>
                <c:pt idx="173">
                  <c:v>91.5</c:v>
                </c:pt>
                <c:pt idx="174">
                  <c:v>91</c:v>
                </c:pt>
                <c:pt idx="175">
                  <c:v>90</c:v>
                </c:pt>
                <c:pt idx="176">
                  <c:v>90</c:v>
                </c:pt>
                <c:pt idx="177">
                  <c:v>89</c:v>
                </c:pt>
                <c:pt idx="178">
                  <c:v>86</c:v>
                </c:pt>
                <c:pt idx="179">
                  <c:v>86</c:v>
                </c:pt>
                <c:pt idx="180">
                  <c:v>85</c:v>
                </c:pt>
                <c:pt idx="181">
                  <c:v>83</c:v>
                </c:pt>
                <c:pt idx="182">
                  <c:v>83</c:v>
                </c:pt>
                <c:pt idx="183">
                  <c:v>83</c:v>
                </c:pt>
                <c:pt idx="184">
                  <c:v>81</c:v>
                </c:pt>
                <c:pt idx="185">
                  <c:v>78</c:v>
                </c:pt>
                <c:pt idx="186">
                  <c:v>77</c:v>
                </c:pt>
                <c:pt idx="187">
                  <c:v>74</c:v>
                </c:pt>
                <c:pt idx="188">
                  <c:v>71</c:v>
                </c:pt>
                <c:pt idx="189">
                  <c:v>71</c:v>
                </c:pt>
                <c:pt idx="190">
                  <c:v>62</c:v>
                </c:pt>
                <c:pt idx="191">
                  <c:v>62</c:v>
                </c:pt>
                <c:pt idx="192">
                  <c:v>54</c:v>
                </c:pt>
                <c:pt idx="193">
                  <c:v>54</c:v>
                </c:pt>
                <c:pt idx="194">
                  <c:v>35</c:v>
                </c:pt>
                <c:pt idx="195">
                  <c:v>28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D7-EF4A-A1A0-3047D64FA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07328"/>
        <c:axId val="457819104"/>
      </c:scatterChart>
      <c:valAx>
        <c:axId val="13410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GoogleAds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7819104"/>
        <c:crosses val="autoZero"/>
        <c:crossBetween val="midCat"/>
      </c:valAx>
      <c:valAx>
        <c:axId val="45781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410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TikTok-Sales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>
        <c:manualLayout>
          <c:layoutTarget val="inner"/>
          <c:xMode val="edge"/>
          <c:yMode val="edge"/>
          <c:x val="8.647424753723966E-2"/>
          <c:y val="8.4962894866568078E-2"/>
          <c:w val="0.88923376726150438"/>
          <c:h val="0.78661946902654867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Regression!$S$1</c:f>
              <c:strCache>
                <c:ptCount val="1"/>
                <c:pt idx="0">
                  <c:v>SALES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FF0000">
                    <a:alpha val="50000"/>
                  </a:srgb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464382322655638"/>
                  <c:y val="0.41159785716488922"/>
                </c:manualLayout>
              </c:layout>
              <c:numFmt formatCode="General" sourceLinked="0"/>
              <c:spPr>
                <a:solidFill>
                  <a:schemeClr val="accent2">
                    <a:lumMod val="5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</c:trendlineLbl>
          </c:trendline>
          <c:xVal>
            <c:numRef>
              <c:f>Regression!$R$2:$R$201</c:f>
              <c:numCache>
                <c:formatCode>General</c:formatCode>
                <c:ptCount val="200"/>
                <c:pt idx="0">
                  <c:v>14.919999999999995</c:v>
                </c:pt>
                <c:pt idx="1">
                  <c:v>21.71</c:v>
                </c:pt>
                <c:pt idx="2">
                  <c:v>21.540000000000006</c:v>
                </c:pt>
                <c:pt idx="3">
                  <c:v>35.42</c:v>
                </c:pt>
                <c:pt idx="4">
                  <c:v>31.1</c:v>
                </c:pt>
                <c:pt idx="5">
                  <c:v>42.030000000000015</c:v>
                </c:pt>
                <c:pt idx="6">
                  <c:v>25.619999999999997</c:v>
                </c:pt>
                <c:pt idx="7">
                  <c:v>29.639999999999993</c:v>
                </c:pt>
                <c:pt idx="8">
                  <c:v>42.030000000000015</c:v>
                </c:pt>
                <c:pt idx="9">
                  <c:v>10.339999999999989</c:v>
                </c:pt>
                <c:pt idx="10">
                  <c:v>37.340000000000003</c:v>
                </c:pt>
                <c:pt idx="11">
                  <c:v>20.590000000000003</c:v>
                </c:pt>
                <c:pt idx="12">
                  <c:v>25.6</c:v>
                </c:pt>
                <c:pt idx="13">
                  <c:v>22.23</c:v>
                </c:pt>
                <c:pt idx="14">
                  <c:v>30.8</c:v>
                </c:pt>
                <c:pt idx="15">
                  <c:v>14.229999999999993</c:v>
                </c:pt>
                <c:pt idx="16">
                  <c:v>22.879999999999995</c:v>
                </c:pt>
                <c:pt idx="17">
                  <c:v>26.65</c:v>
                </c:pt>
                <c:pt idx="18">
                  <c:v>26.159999999999997</c:v>
                </c:pt>
                <c:pt idx="19">
                  <c:v>28.850000000000005</c:v>
                </c:pt>
                <c:pt idx="20">
                  <c:v>32.749999999999993</c:v>
                </c:pt>
                <c:pt idx="21">
                  <c:v>35.209999999999994</c:v>
                </c:pt>
                <c:pt idx="22">
                  <c:v>39.76</c:v>
                </c:pt>
                <c:pt idx="23">
                  <c:v>42.030000000000015</c:v>
                </c:pt>
                <c:pt idx="24">
                  <c:v>14.420000000000002</c:v>
                </c:pt>
                <c:pt idx="25">
                  <c:v>17.879999999999995</c:v>
                </c:pt>
                <c:pt idx="26">
                  <c:v>29.330000000000002</c:v>
                </c:pt>
                <c:pt idx="27">
                  <c:v>33.89</c:v>
                </c:pt>
                <c:pt idx="28">
                  <c:v>34.31</c:v>
                </c:pt>
                <c:pt idx="29">
                  <c:v>23.490000000000006</c:v>
                </c:pt>
                <c:pt idx="30">
                  <c:v>31.819999999999997</c:v>
                </c:pt>
                <c:pt idx="31">
                  <c:v>17.939999999999991</c:v>
                </c:pt>
                <c:pt idx="32">
                  <c:v>21.900000000000002</c:v>
                </c:pt>
                <c:pt idx="33">
                  <c:v>38.85</c:v>
                </c:pt>
                <c:pt idx="34">
                  <c:v>6.8299999999999947</c:v>
                </c:pt>
                <c:pt idx="35">
                  <c:v>36.24</c:v>
                </c:pt>
                <c:pt idx="36">
                  <c:v>9.419999999999991</c:v>
                </c:pt>
                <c:pt idx="37">
                  <c:v>29.270000000000007</c:v>
                </c:pt>
                <c:pt idx="38">
                  <c:v>12.399999999999995</c:v>
                </c:pt>
                <c:pt idx="39">
                  <c:v>13.39</c:v>
                </c:pt>
                <c:pt idx="40">
                  <c:v>19.729999999999997</c:v>
                </c:pt>
                <c:pt idx="41">
                  <c:v>33.090000000000003</c:v>
                </c:pt>
                <c:pt idx="42">
                  <c:v>31.79</c:v>
                </c:pt>
                <c:pt idx="43">
                  <c:v>18.459999999999997</c:v>
                </c:pt>
                <c:pt idx="44">
                  <c:v>14.329999999999998</c:v>
                </c:pt>
                <c:pt idx="45">
                  <c:v>24.03</c:v>
                </c:pt>
                <c:pt idx="46">
                  <c:v>22.949999999999996</c:v>
                </c:pt>
                <c:pt idx="47">
                  <c:v>28.4</c:v>
                </c:pt>
                <c:pt idx="48">
                  <c:v>18.919999999999995</c:v>
                </c:pt>
                <c:pt idx="49">
                  <c:v>26.18</c:v>
                </c:pt>
                <c:pt idx="50">
                  <c:v>32.1</c:v>
                </c:pt>
                <c:pt idx="51">
                  <c:v>10.3</c:v>
                </c:pt>
                <c:pt idx="52">
                  <c:v>0</c:v>
                </c:pt>
                <c:pt idx="53">
                  <c:v>36.440000000000005</c:v>
                </c:pt>
                <c:pt idx="54">
                  <c:v>16.010000000000005</c:v>
                </c:pt>
                <c:pt idx="55">
                  <c:v>6.09</c:v>
                </c:pt>
                <c:pt idx="56">
                  <c:v>18.759999999999998</c:v>
                </c:pt>
                <c:pt idx="57">
                  <c:v>14.319999999999993</c:v>
                </c:pt>
                <c:pt idx="58">
                  <c:v>10.970000000000002</c:v>
                </c:pt>
                <c:pt idx="59">
                  <c:v>20.8</c:v>
                </c:pt>
                <c:pt idx="60">
                  <c:v>10.939999999999998</c:v>
                </c:pt>
                <c:pt idx="61">
                  <c:v>19.339999999999996</c:v>
                </c:pt>
                <c:pt idx="62">
                  <c:v>24.65</c:v>
                </c:pt>
                <c:pt idx="63">
                  <c:v>20.759999999999998</c:v>
                </c:pt>
                <c:pt idx="64">
                  <c:v>25.729999999999997</c:v>
                </c:pt>
                <c:pt idx="65">
                  <c:v>23.2</c:v>
                </c:pt>
                <c:pt idx="66">
                  <c:v>20.190000000000001</c:v>
                </c:pt>
                <c:pt idx="67">
                  <c:v>17.649999999999999</c:v>
                </c:pt>
                <c:pt idx="68">
                  <c:v>23.900000000000002</c:v>
                </c:pt>
                <c:pt idx="69">
                  <c:v>26.98</c:v>
                </c:pt>
                <c:pt idx="70">
                  <c:v>34.070000000000007</c:v>
                </c:pt>
                <c:pt idx="71">
                  <c:v>20.220000000000002</c:v>
                </c:pt>
                <c:pt idx="72">
                  <c:v>25.53</c:v>
                </c:pt>
                <c:pt idx="73">
                  <c:v>16.159999999999997</c:v>
                </c:pt>
                <c:pt idx="74">
                  <c:v>7.9399999999999977</c:v>
                </c:pt>
                <c:pt idx="75">
                  <c:v>9.0500000000000007</c:v>
                </c:pt>
                <c:pt idx="76">
                  <c:v>20.23</c:v>
                </c:pt>
                <c:pt idx="77">
                  <c:v>31.169999999999995</c:v>
                </c:pt>
                <c:pt idx="78">
                  <c:v>2.2399999999999984</c:v>
                </c:pt>
                <c:pt idx="79">
                  <c:v>14.02</c:v>
                </c:pt>
                <c:pt idx="80">
                  <c:v>24.31</c:v>
                </c:pt>
                <c:pt idx="81">
                  <c:v>24.509999999999998</c:v>
                </c:pt>
                <c:pt idx="82">
                  <c:v>13.89</c:v>
                </c:pt>
                <c:pt idx="83">
                  <c:v>17.419999999999998</c:v>
                </c:pt>
                <c:pt idx="84">
                  <c:v>17.18</c:v>
                </c:pt>
                <c:pt idx="85">
                  <c:v>31.869999999999997</c:v>
                </c:pt>
                <c:pt idx="86">
                  <c:v>6.75</c:v>
                </c:pt>
                <c:pt idx="87">
                  <c:v>4.0799999999999983</c:v>
                </c:pt>
                <c:pt idx="88">
                  <c:v>10.659999999999997</c:v>
                </c:pt>
                <c:pt idx="89">
                  <c:v>14.849999999999998</c:v>
                </c:pt>
                <c:pt idx="90">
                  <c:v>14.33</c:v>
                </c:pt>
                <c:pt idx="91">
                  <c:v>20.62</c:v>
                </c:pt>
                <c:pt idx="92">
                  <c:v>19.04</c:v>
                </c:pt>
                <c:pt idx="93">
                  <c:v>12.219999999999995</c:v>
                </c:pt>
                <c:pt idx="94">
                  <c:v>10.77</c:v>
                </c:pt>
                <c:pt idx="95">
                  <c:v>24.179999999999996</c:v>
                </c:pt>
                <c:pt idx="96">
                  <c:v>20.239999999999998</c:v>
                </c:pt>
                <c:pt idx="97">
                  <c:v>1</c:v>
                </c:pt>
                <c:pt idx="98">
                  <c:v>19.79</c:v>
                </c:pt>
                <c:pt idx="99">
                  <c:v>8.5299999999999958</c:v>
                </c:pt>
                <c:pt idx="100">
                  <c:v>0.12000000000000455</c:v>
                </c:pt>
                <c:pt idx="101">
                  <c:v>4.4699999999999989</c:v>
                </c:pt>
                <c:pt idx="102">
                  <c:v>23.379999999999995</c:v>
                </c:pt>
                <c:pt idx="103">
                  <c:v>14.519999999999998</c:v>
                </c:pt>
                <c:pt idx="104">
                  <c:v>17.100000000000001</c:v>
                </c:pt>
                <c:pt idx="105">
                  <c:v>3.9299999999999962</c:v>
                </c:pt>
                <c:pt idx="106">
                  <c:v>16.579999999999998</c:v>
                </c:pt>
                <c:pt idx="107">
                  <c:v>19.149999999999999</c:v>
                </c:pt>
                <c:pt idx="108">
                  <c:v>16.91</c:v>
                </c:pt>
                <c:pt idx="109">
                  <c:v>11.229999999999997</c:v>
                </c:pt>
                <c:pt idx="110">
                  <c:v>42.030000000000015</c:v>
                </c:pt>
                <c:pt idx="111">
                  <c:v>19.339999999999996</c:v>
                </c:pt>
                <c:pt idx="112">
                  <c:v>5.4500000000000028</c:v>
                </c:pt>
                <c:pt idx="113">
                  <c:v>10.829999999999998</c:v>
                </c:pt>
                <c:pt idx="114">
                  <c:v>15.520000000000001</c:v>
                </c:pt>
                <c:pt idx="115">
                  <c:v>15.27</c:v>
                </c:pt>
                <c:pt idx="116">
                  <c:v>27.72</c:v>
                </c:pt>
                <c:pt idx="117">
                  <c:v>11.270000000000001</c:v>
                </c:pt>
                <c:pt idx="118">
                  <c:v>4.68</c:v>
                </c:pt>
                <c:pt idx="119">
                  <c:v>1.4600000000000026</c:v>
                </c:pt>
                <c:pt idx="120">
                  <c:v>16.89</c:v>
                </c:pt>
                <c:pt idx="121">
                  <c:v>9.8500000000000014</c:v>
                </c:pt>
                <c:pt idx="122">
                  <c:v>18.700000000000003</c:v>
                </c:pt>
                <c:pt idx="123">
                  <c:v>37.253750000000011</c:v>
                </c:pt>
                <c:pt idx="124">
                  <c:v>4.2600000000000016</c:v>
                </c:pt>
                <c:pt idx="125">
                  <c:v>16.819999999999997</c:v>
                </c:pt>
                <c:pt idx="126">
                  <c:v>17.36</c:v>
                </c:pt>
                <c:pt idx="127">
                  <c:v>16.750000000000004</c:v>
                </c:pt>
                <c:pt idx="128">
                  <c:v>13.59</c:v>
                </c:pt>
                <c:pt idx="129">
                  <c:v>24.93</c:v>
                </c:pt>
                <c:pt idx="130">
                  <c:v>18.739999999999998</c:v>
                </c:pt>
                <c:pt idx="131">
                  <c:v>12.749999999999998</c:v>
                </c:pt>
                <c:pt idx="132">
                  <c:v>11.38</c:v>
                </c:pt>
                <c:pt idx="133">
                  <c:v>6.0599999999999952</c:v>
                </c:pt>
                <c:pt idx="134">
                  <c:v>7.6899999999999995</c:v>
                </c:pt>
                <c:pt idx="135">
                  <c:v>14.979999999999999</c:v>
                </c:pt>
                <c:pt idx="136">
                  <c:v>6.2099999999999991</c:v>
                </c:pt>
                <c:pt idx="137">
                  <c:v>12.070000000000002</c:v>
                </c:pt>
                <c:pt idx="138">
                  <c:v>19.64</c:v>
                </c:pt>
                <c:pt idx="139">
                  <c:v>12.8</c:v>
                </c:pt>
                <c:pt idx="140">
                  <c:v>9.1300000000000008</c:v>
                </c:pt>
                <c:pt idx="141">
                  <c:v>3.2699999999999996</c:v>
                </c:pt>
                <c:pt idx="142">
                  <c:v>13.380000000000003</c:v>
                </c:pt>
                <c:pt idx="143">
                  <c:v>14.719999999999999</c:v>
                </c:pt>
                <c:pt idx="144">
                  <c:v>8.6300000000000008</c:v>
                </c:pt>
                <c:pt idx="145">
                  <c:v>10.549999999999999</c:v>
                </c:pt>
                <c:pt idx="146">
                  <c:v>3.6199999999999992</c:v>
                </c:pt>
                <c:pt idx="147">
                  <c:v>22.18</c:v>
                </c:pt>
                <c:pt idx="148">
                  <c:v>10.68</c:v>
                </c:pt>
                <c:pt idx="149">
                  <c:v>0</c:v>
                </c:pt>
                <c:pt idx="150">
                  <c:v>18.47</c:v>
                </c:pt>
                <c:pt idx="151">
                  <c:v>13.4</c:v>
                </c:pt>
                <c:pt idx="152">
                  <c:v>17.82</c:v>
                </c:pt>
                <c:pt idx="153">
                  <c:v>5.91</c:v>
                </c:pt>
                <c:pt idx="154">
                  <c:v>5.2099999999999991</c:v>
                </c:pt>
                <c:pt idx="155">
                  <c:v>19.189999999999998</c:v>
                </c:pt>
                <c:pt idx="156">
                  <c:v>9.0499999999999989</c:v>
                </c:pt>
                <c:pt idx="157">
                  <c:v>11.190000000000001</c:v>
                </c:pt>
                <c:pt idx="158">
                  <c:v>4.3599999999999994</c:v>
                </c:pt>
                <c:pt idx="159">
                  <c:v>2.12</c:v>
                </c:pt>
                <c:pt idx="160">
                  <c:v>13.64</c:v>
                </c:pt>
                <c:pt idx="161">
                  <c:v>11.459999999999999</c:v>
                </c:pt>
                <c:pt idx="162">
                  <c:v>7.7799999999999976</c:v>
                </c:pt>
                <c:pt idx="163">
                  <c:v>16.59</c:v>
                </c:pt>
                <c:pt idx="164">
                  <c:v>19.910000000000004</c:v>
                </c:pt>
                <c:pt idx="165">
                  <c:v>14.57</c:v>
                </c:pt>
                <c:pt idx="166">
                  <c:v>18.339999999999996</c:v>
                </c:pt>
                <c:pt idx="167">
                  <c:v>16.95</c:v>
                </c:pt>
                <c:pt idx="168">
                  <c:v>0</c:v>
                </c:pt>
                <c:pt idx="169">
                  <c:v>19.829999999999998</c:v>
                </c:pt>
                <c:pt idx="170">
                  <c:v>5.2100000000000009</c:v>
                </c:pt>
                <c:pt idx="171">
                  <c:v>12.160000000000002</c:v>
                </c:pt>
                <c:pt idx="172">
                  <c:v>31.35</c:v>
                </c:pt>
                <c:pt idx="173">
                  <c:v>7.3099999999999987</c:v>
                </c:pt>
                <c:pt idx="174">
                  <c:v>0.14999999999999947</c:v>
                </c:pt>
                <c:pt idx="175">
                  <c:v>11.95</c:v>
                </c:pt>
                <c:pt idx="176">
                  <c:v>3.4400000000000013</c:v>
                </c:pt>
                <c:pt idx="177">
                  <c:v>18.04</c:v>
                </c:pt>
                <c:pt idx="178">
                  <c:v>15.32</c:v>
                </c:pt>
                <c:pt idx="179">
                  <c:v>16.119999999999997</c:v>
                </c:pt>
                <c:pt idx="180">
                  <c:v>1.5399999999999956</c:v>
                </c:pt>
                <c:pt idx="181">
                  <c:v>18.560000000000002</c:v>
                </c:pt>
                <c:pt idx="182">
                  <c:v>17.79</c:v>
                </c:pt>
                <c:pt idx="183">
                  <c:v>15.27</c:v>
                </c:pt>
                <c:pt idx="184">
                  <c:v>12.57</c:v>
                </c:pt>
                <c:pt idx="185">
                  <c:v>19.989999999999998</c:v>
                </c:pt>
                <c:pt idx="186">
                  <c:v>1.0199999999999996</c:v>
                </c:pt>
                <c:pt idx="187">
                  <c:v>10.41</c:v>
                </c:pt>
                <c:pt idx="188">
                  <c:v>18.220000000000002</c:v>
                </c:pt>
                <c:pt idx="189">
                  <c:v>13.6</c:v>
                </c:pt>
                <c:pt idx="190">
                  <c:v>11.129999999999999</c:v>
                </c:pt>
                <c:pt idx="191">
                  <c:v>11.729999999999999</c:v>
                </c:pt>
                <c:pt idx="192">
                  <c:v>11.269999999999998</c:v>
                </c:pt>
                <c:pt idx="193">
                  <c:v>1.5100000000000002</c:v>
                </c:pt>
                <c:pt idx="194">
                  <c:v>42.030000000000015</c:v>
                </c:pt>
                <c:pt idx="195">
                  <c:v>42.030000000000015</c:v>
                </c:pt>
                <c:pt idx="196">
                  <c:v>9.4299999999999962</c:v>
                </c:pt>
                <c:pt idx="197">
                  <c:v>20.69</c:v>
                </c:pt>
                <c:pt idx="198">
                  <c:v>19.549999999999997</c:v>
                </c:pt>
                <c:pt idx="199">
                  <c:v>36.789999999999992</c:v>
                </c:pt>
              </c:numCache>
            </c:numRef>
          </c:xVal>
          <c:yVal>
            <c:numRef>
              <c:f>Regression!$S$2:$S$201</c:f>
              <c:numCache>
                <c:formatCode>General</c:formatCode>
                <c:ptCount val="200"/>
                <c:pt idx="0">
                  <c:v>294</c:v>
                </c:pt>
                <c:pt idx="1">
                  <c:v>294</c:v>
                </c:pt>
                <c:pt idx="2">
                  <c:v>272</c:v>
                </c:pt>
                <c:pt idx="3">
                  <c:v>271</c:v>
                </c:pt>
                <c:pt idx="4">
                  <c:v>265</c:v>
                </c:pt>
                <c:pt idx="5">
                  <c:v>264</c:v>
                </c:pt>
                <c:pt idx="6">
                  <c:v>258</c:v>
                </c:pt>
                <c:pt idx="7">
                  <c:v>257</c:v>
                </c:pt>
                <c:pt idx="8">
                  <c:v>256</c:v>
                </c:pt>
                <c:pt idx="9">
                  <c:v>254</c:v>
                </c:pt>
                <c:pt idx="10">
                  <c:v>245</c:v>
                </c:pt>
                <c:pt idx="11">
                  <c:v>240</c:v>
                </c:pt>
                <c:pt idx="12">
                  <c:v>240</c:v>
                </c:pt>
                <c:pt idx="13">
                  <c:v>240</c:v>
                </c:pt>
                <c:pt idx="14">
                  <c:v>239</c:v>
                </c:pt>
                <c:pt idx="15">
                  <c:v>236</c:v>
                </c:pt>
                <c:pt idx="16">
                  <c:v>235.5</c:v>
                </c:pt>
                <c:pt idx="17">
                  <c:v>235</c:v>
                </c:pt>
                <c:pt idx="18">
                  <c:v>231</c:v>
                </c:pt>
                <c:pt idx="19">
                  <c:v>230</c:v>
                </c:pt>
                <c:pt idx="20">
                  <c:v>229</c:v>
                </c:pt>
                <c:pt idx="21">
                  <c:v>228</c:v>
                </c:pt>
                <c:pt idx="22">
                  <c:v>227</c:v>
                </c:pt>
                <c:pt idx="23">
                  <c:v>226</c:v>
                </c:pt>
                <c:pt idx="24">
                  <c:v>225</c:v>
                </c:pt>
                <c:pt idx="25">
                  <c:v>225</c:v>
                </c:pt>
                <c:pt idx="26">
                  <c:v>223</c:v>
                </c:pt>
                <c:pt idx="27">
                  <c:v>221</c:v>
                </c:pt>
                <c:pt idx="28">
                  <c:v>220</c:v>
                </c:pt>
                <c:pt idx="29">
                  <c:v>218</c:v>
                </c:pt>
                <c:pt idx="30">
                  <c:v>216</c:v>
                </c:pt>
                <c:pt idx="31">
                  <c:v>210</c:v>
                </c:pt>
                <c:pt idx="32">
                  <c:v>208</c:v>
                </c:pt>
                <c:pt idx="33">
                  <c:v>208</c:v>
                </c:pt>
                <c:pt idx="34">
                  <c:v>207</c:v>
                </c:pt>
                <c:pt idx="35">
                  <c:v>204</c:v>
                </c:pt>
                <c:pt idx="36">
                  <c:v>201</c:v>
                </c:pt>
                <c:pt idx="37">
                  <c:v>199</c:v>
                </c:pt>
                <c:pt idx="38">
                  <c:v>197</c:v>
                </c:pt>
                <c:pt idx="39">
                  <c:v>196</c:v>
                </c:pt>
                <c:pt idx="40">
                  <c:v>196</c:v>
                </c:pt>
                <c:pt idx="41">
                  <c:v>196</c:v>
                </c:pt>
                <c:pt idx="42">
                  <c:v>193</c:v>
                </c:pt>
                <c:pt idx="43">
                  <c:v>191</c:v>
                </c:pt>
                <c:pt idx="44">
                  <c:v>188</c:v>
                </c:pt>
                <c:pt idx="45">
                  <c:v>188</c:v>
                </c:pt>
                <c:pt idx="46">
                  <c:v>187</c:v>
                </c:pt>
                <c:pt idx="47">
                  <c:v>187</c:v>
                </c:pt>
                <c:pt idx="48">
                  <c:v>186</c:v>
                </c:pt>
                <c:pt idx="49">
                  <c:v>186</c:v>
                </c:pt>
                <c:pt idx="50">
                  <c:v>186</c:v>
                </c:pt>
                <c:pt idx="51">
                  <c:v>185</c:v>
                </c:pt>
                <c:pt idx="52">
                  <c:v>184</c:v>
                </c:pt>
                <c:pt idx="53">
                  <c:v>184</c:v>
                </c:pt>
                <c:pt idx="54">
                  <c:v>183</c:v>
                </c:pt>
                <c:pt idx="55">
                  <c:v>180</c:v>
                </c:pt>
                <c:pt idx="56">
                  <c:v>179</c:v>
                </c:pt>
                <c:pt idx="57">
                  <c:v>177</c:v>
                </c:pt>
                <c:pt idx="58">
                  <c:v>175</c:v>
                </c:pt>
                <c:pt idx="59">
                  <c:v>175</c:v>
                </c:pt>
                <c:pt idx="60">
                  <c:v>173</c:v>
                </c:pt>
                <c:pt idx="61">
                  <c:v>172</c:v>
                </c:pt>
                <c:pt idx="62">
                  <c:v>171</c:v>
                </c:pt>
                <c:pt idx="63">
                  <c:v>170</c:v>
                </c:pt>
                <c:pt idx="64">
                  <c:v>169</c:v>
                </c:pt>
                <c:pt idx="65">
                  <c:v>168</c:v>
                </c:pt>
                <c:pt idx="66">
                  <c:v>168</c:v>
                </c:pt>
                <c:pt idx="67">
                  <c:v>168</c:v>
                </c:pt>
                <c:pt idx="68">
                  <c:v>167</c:v>
                </c:pt>
                <c:pt idx="69">
                  <c:v>167</c:v>
                </c:pt>
                <c:pt idx="70">
                  <c:v>167</c:v>
                </c:pt>
                <c:pt idx="71">
                  <c:v>166</c:v>
                </c:pt>
                <c:pt idx="72">
                  <c:v>166</c:v>
                </c:pt>
                <c:pt idx="73">
                  <c:v>165</c:v>
                </c:pt>
                <c:pt idx="74">
                  <c:v>163</c:v>
                </c:pt>
                <c:pt idx="75">
                  <c:v>163</c:v>
                </c:pt>
                <c:pt idx="76">
                  <c:v>163</c:v>
                </c:pt>
                <c:pt idx="77">
                  <c:v>162</c:v>
                </c:pt>
                <c:pt idx="78">
                  <c:v>159</c:v>
                </c:pt>
                <c:pt idx="79">
                  <c:v>159</c:v>
                </c:pt>
                <c:pt idx="80">
                  <c:v>159</c:v>
                </c:pt>
                <c:pt idx="81">
                  <c:v>158</c:v>
                </c:pt>
                <c:pt idx="82">
                  <c:v>152</c:v>
                </c:pt>
                <c:pt idx="83">
                  <c:v>152</c:v>
                </c:pt>
                <c:pt idx="84">
                  <c:v>152</c:v>
                </c:pt>
                <c:pt idx="85">
                  <c:v>151.5</c:v>
                </c:pt>
                <c:pt idx="86">
                  <c:v>151</c:v>
                </c:pt>
                <c:pt idx="87">
                  <c:v>150</c:v>
                </c:pt>
                <c:pt idx="88">
                  <c:v>149</c:v>
                </c:pt>
                <c:pt idx="89">
                  <c:v>149</c:v>
                </c:pt>
                <c:pt idx="90">
                  <c:v>149</c:v>
                </c:pt>
                <c:pt idx="91">
                  <c:v>149</c:v>
                </c:pt>
                <c:pt idx="92">
                  <c:v>148</c:v>
                </c:pt>
                <c:pt idx="93">
                  <c:v>147</c:v>
                </c:pt>
                <c:pt idx="94">
                  <c:v>147</c:v>
                </c:pt>
                <c:pt idx="95">
                  <c:v>142</c:v>
                </c:pt>
                <c:pt idx="96">
                  <c:v>139</c:v>
                </c:pt>
                <c:pt idx="97">
                  <c:v>139</c:v>
                </c:pt>
                <c:pt idx="98">
                  <c:v>139</c:v>
                </c:pt>
                <c:pt idx="99">
                  <c:v>138</c:v>
                </c:pt>
                <c:pt idx="100">
                  <c:v>137</c:v>
                </c:pt>
                <c:pt idx="101">
                  <c:v>137</c:v>
                </c:pt>
                <c:pt idx="102">
                  <c:v>135</c:v>
                </c:pt>
                <c:pt idx="103">
                  <c:v>135</c:v>
                </c:pt>
                <c:pt idx="104">
                  <c:v>135</c:v>
                </c:pt>
                <c:pt idx="105">
                  <c:v>133</c:v>
                </c:pt>
                <c:pt idx="106">
                  <c:v>133</c:v>
                </c:pt>
                <c:pt idx="107">
                  <c:v>132</c:v>
                </c:pt>
                <c:pt idx="108">
                  <c:v>132</c:v>
                </c:pt>
                <c:pt idx="109">
                  <c:v>131</c:v>
                </c:pt>
                <c:pt idx="110">
                  <c:v>131</c:v>
                </c:pt>
                <c:pt idx="111">
                  <c:v>131</c:v>
                </c:pt>
                <c:pt idx="112">
                  <c:v>129</c:v>
                </c:pt>
                <c:pt idx="113">
                  <c:v>129</c:v>
                </c:pt>
                <c:pt idx="114">
                  <c:v>129</c:v>
                </c:pt>
                <c:pt idx="115">
                  <c:v>129</c:v>
                </c:pt>
                <c:pt idx="116">
                  <c:v>129</c:v>
                </c:pt>
                <c:pt idx="117">
                  <c:v>128</c:v>
                </c:pt>
                <c:pt idx="118">
                  <c:v>128</c:v>
                </c:pt>
                <c:pt idx="119">
                  <c:v>127</c:v>
                </c:pt>
                <c:pt idx="120">
                  <c:v>127</c:v>
                </c:pt>
                <c:pt idx="121">
                  <c:v>127</c:v>
                </c:pt>
                <c:pt idx="122">
                  <c:v>127</c:v>
                </c:pt>
                <c:pt idx="123">
                  <c:v>126</c:v>
                </c:pt>
                <c:pt idx="124">
                  <c:v>126</c:v>
                </c:pt>
                <c:pt idx="125">
                  <c:v>125</c:v>
                </c:pt>
                <c:pt idx="126">
                  <c:v>125</c:v>
                </c:pt>
                <c:pt idx="127">
                  <c:v>124</c:v>
                </c:pt>
                <c:pt idx="128">
                  <c:v>124</c:v>
                </c:pt>
                <c:pt idx="129">
                  <c:v>124</c:v>
                </c:pt>
                <c:pt idx="130">
                  <c:v>123</c:v>
                </c:pt>
                <c:pt idx="131">
                  <c:v>123</c:v>
                </c:pt>
                <c:pt idx="132">
                  <c:v>123</c:v>
                </c:pt>
                <c:pt idx="133">
                  <c:v>122</c:v>
                </c:pt>
                <c:pt idx="134">
                  <c:v>122</c:v>
                </c:pt>
                <c:pt idx="135">
                  <c:v>122</c:v>
                </c:pt>
                <c:pt idx="136">
                  <c:v>120</c:v>
                </c:pt>
                <c:pt idx="137">
                  <c:v>120</c:v>
                </c:pt>
                <c:pt idx="138">
                  <c:v>119</c:v>
                </c:pt>
                <c:pt idx="139">
                  <c:v>119</c:v>
                </c:pt>
                <c:pt idx="140">
                  <c:v>118</c:v>
                </c:pt>
                <c:pt idx="141">
                  <c:v>117</c:v>
                </c:pt>
                <c:pt idx="142">
                  <c:v>117</c:v>
                </c:pt>
                <c:pt idx="143">
                  <c:v>116</c:v>
                </c:pt>
                <c:pt idx="144">
                  <c:v>116</c:v>
                </c:pt>
                <c:pt idx="145">
                  <c:v>116</c:v>
                </c:pt>
                <c:pt idx="146">
                  <c:v>114</c:v>
                </c:pt>
                <c:pt idx="147">
                  <c:v>114</c:v>
                </c:pt>
                <c:pt idx="148">
                  <c:v>113</c:v>
                </c:pt>
                <c:pt idx="149">
                  <c:v>113</c:v>
                </c:pt>
                <c:pt idx="150">
                  <c:v>112</c:v>
                </c:pt>
                <c:pt idx="151">
                  <c:v>112</c:v>
                </c:pt>
                <c:pt idx="152">
                  <c:v>111</c:v>
                </c:pt>
                <c:pt idx="153">
                  <c:v>111</c:v>
                </c:pt>
                <c:pt idx="154">
                  <c:v>110</c:v>
                </c:pt>
                <c:pt idx="155">
                  <c:v>110</c:v>
                </c:pt>
                <c:pt idx="156">
                  <c:v>109</c:v>
                </c:pt>
                <c:pt idx="157">
                  <c:v>109</c:v>
                </c:pt>
                <c:pt idx="158">
                  <c:v>108</c:v>
                </c:pt>
                <c:pt idx="159">
                  <c:v>108</c:v>
                </c:pt>
                <c:pt idx="160">
                  <c:v>108</c:v>
                </c:pt>
                <c:pt idx="161">
                  <c:v>106</c:v>
                </c:pt>
                <c:pt idx="162">
                  <c:v>105</c:v>
                </c:pt>
                <c:pt idx="163">
                  <c:v>105</c:v>
                </c:pt>
                <c:pt idx="164">
                  <c:v>104</c:v>
                </c:pt>
                <c:pt idx="165">
                  <c:v>104</c:v>
                </c:pt>
                <c:pt idx="166">
                  <c:v>98</c:v>
                </c:pt>
                <c:pt idx="167">
                  <c:v>96</c:v>
                </c:pt>
                <c:pt idx="168">
                  <c:v>95</c:v>
                </c:pt>
                <c:pt idx="169">
                  <c:v>95</c:v>
                </c:pt>
                <c:pt idx="170">
                  <c:v>93</c:v>
                </c:pt>
                <c:pt idx="171">
                  <c:v>93</c:v>
                </c:pt>
                <c:pt idx="172">
                  <c:v>92</c:v>
                </c:pt>
                <c:pt idx="173">
                  <c:v>91.5</c:v>
                </c:pt>
                <c:pt idx="174">
                  <c:v>91</c:v>
                </c:pt>
                <c:pt idx="175">
                  <c:v>90</c:v>
                </c:pt>
                <c:pt idx="176">
                  <c:v>90</c:v>
                </c:pt>
                <c:pt idx="177">
                  <c:v>89</c:v>
                </c:pt>
                <c:pt idx="178">
                  <c:v>86</c:v>
                </c:pt>
                <c:pt idx="179">
                  <c:v>86</c:v>
                </c:pt>
                <c:pt idx="180">
                  <c:v>85</c:v>
                </c:pt>
                <c:pt idx="181">
                  <c:v>83</c:v>
                </c:pt>
                <c:pt idx="182">
                  <c:v>83</c:v>
                </c:pt>
                <c:pt idx="183">
                  <c:v>83</c:v>
                </c:pt>
                <c:pt idx="184">
                  <c:v>81</c:v>
                </c:pt>
                <c:pt idx="185">
                  <c:v>78</c:v>
                </c:pt>
                <c:pt idx="186">
                  <c:v>77</c:v>
                </c:pt>
                <c:pt idx="187">
                  <c:v>74</c:v>
                </c:pt>
                <c:pt idx="188">
                  <c:v>71</c:v>
                </c:pt>
                <c:pt idx="189">
                  <c:v>71</c:v>
                </c:pt>
                <c:pt idx="190">
                  <c:v>62</c:v>
                </c:pt>
                <c:pt idx="191">
                  <c:v>62</c:v>
                </c:pt>
                <c:pt idx="192">
                  <c:v>54</c:v>
                </c:pt>
                <c:pt idx="193">
                  <c:v>54</c:v>
                </c:pt>
                <c:pt idx="194">
                  <c:v>35</c:v>
                </c:pt>
                <c:pt idx="195">
                  <c:v>28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A1-B643-BA54-BEF74FB06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235567"/>
        <c:axId val="1201237279"/>
      </c:scatterChart>
      <c:valAx>
        <c:axId val="120123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TikTok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01237279"/>
        <c:crosses val="autoZero"/>
        <c:crossBetween val="midCat"/>
      </c:valAx>
      <c:valAx>
        <c:axId val="120123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0123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0</xdr:row>
      <xdr:rowOff>146050</xdr:rowOff>
    </xdr:from>
    <xdr:to>
      <xdr:col>16</xdr:col>
      <xdr:colOff>0</xdr:colOff>
      <xdr:row>20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703E90-FD12-9722-00DB-FF4746FAEB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12701</xdr:colOff>
      <xdr:row>1</xdr:row>
      <xdr:rowOff>19050</xdr:rowOff>
    </xdr:from>
    <xdr:to>
      <xdr:col>28</xdr:col>
      <xdr:colOff>69274</xdr:colOff>
      <xdr:row>20</xdr:row>
      <xdr:rowOff>115454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E83999-8710-C8B5-CD16-CE4D87187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ser Boychinov" refreshedDate="45795.459424537039" createdVersion="8" refreshedVersion="8" minRefreshableVersion="3" recordCount="200" xr:uid="{716B2BE1-DD5B-4745-A96E-53AB840F9F67}">
  <cacheSource type="worksheet">
    <worksheetSource ref="P1:V201" sheet="Missing Values"/>
  </cacheSource>
  <cacheFields count="7">
    <cacheField name="DAYS_" numFmtId="14">
      <sharedItems containsSemiMixedTypes="0" containsNonDate="0" containsDate="1" containsString="0" minDate="2023-03-11T00:00:00" maxDate="2023-09-27T00:00:00"/>
    </cacheField>
    <cacheField name="WEEKDAYS_" numFmtId="1">
      <sharedItems count="7">
        <s v="Monday"/>
        <s v="Tuesday"/>
        <s v="Thursday"/>
        <s v="Wednesday"/>
        <s v="Friday"/>
        <s v="Sunday"/>
        <s v="Saturday"/>
      </sharedItems>
    </cacheField>
    <cacheField name="GoogleAds" numFmtId="1">
      <sharedItems containsString="0" containsBlank="1" containsNumber="1" minValue="3.46" maxValue="196.98"/>
    </cacheField>
    <cacheField name="Meta" numFmtId="1">
      <sharedItems containsString="0" containsBlank="1" containsNumber="1" minValue="0" maxValue="225.5"/>
    </cacheField>
    <cacheField name="Influencer" numFmtId="1">
      <sharedItems containsString="0" containsBlank="1" containsNumber="1" minValue="0.3" maxValue="93.625"/>
    </cacheField>
    <cacheField name="TIKTOK" numFmtId="1">
      <sharedItems containsString="0" containsBlank="1" containsNumber="1" minValue="0.12000000000000455" maxValue="111"/>
    </cacheField>
    <cacheField name="SALES" numFmtId="1">
      <sharedItems containsString="0" containsBlank="1" containsNumber="1" minValue="28" maxValue="8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d v="2023-03-27T00:00:00"/>
    <x v="0"/>
    <n v="89.06"/>
    <n v="36.6"/>
    <n v="93.625"/>
    <n v="23.379999999999995"/>
    <n v="135"/>
  </r>
  <r>
    <d v="2023-06-20T00:00:00"/>
    <x v="1"/>
    <n v="63.279999999999994"/>
    <n v="36.299999999999997"/>
    <n v="93.625"/>
    <n v="10.339999999999989"/>
    <n v="254"/>
  </r>
  <r>
    <d v="2023-05-25T00:00:00"/>
    <x v="2"/>
    <n v="12.379999999999999"/>
    <n v="43.7"/>
    <n v="89.4"/>
    <n v="7.7799999999999976"/>
    <n v="105"/>
  </r>
  <r>
    <d v="2023-08-23T00:00:00"/>
    <x v="3"/>
    <n v="56.9"/>
    <n v="3.4"/>
    <n v="84.8"/>
    <n v="11.229999999999997"/>
    <n v="131"/>
  </r>
  <r>
    <d v="2023-07-07T00:00:00"/>
    <x v="4"/>
    <n v="29.14"/>
    <n v="36.9"/>
    <n v="79.2"/>
    <n v="19.339999999999996"/>
    <n v="172"/>
  </r>
  <r>
    <d v="2023-07-30T00:00:00"/>
    <x v="5"/>
    <m/>
    <n v="35.4"/>
    <n v="75.599999999999994"/>
    <n v="6.8299999999999947"/>
    <n v="207"/>
  </r>
  <r>
    <d v="2023-03-16T00:00:00"/>
    <x v="2"/>
    <n v="6.74"/>
    <n v="48.9"/>
    <n v="75"/>
    <n v="15.32"/>
    <n v="86"/>
  </r>
  <r>
    <d v="2023-07-13T00:00:00"/>
    <x v="2"/>
    <n v="51.9"/>
    <n v="32.299999999999997"/>
    <n v="74.2"/>
    <n v="9.419999999999991"/>
    <n v="201"/>
  </r>
  <r>
    <d v="2023-06-07T00:00:00"/>
    <x v="3"/>
    <n v="27.66"/>
    <n v="225.5"/>
    <n v="73.400000000000006"/>
    <n v="12.219999999999995"/>
    <n v="147"/>
  </r>
  <r>
    <d v="2023-06-12T00:00:00"/>
    <x v="0"/>
    <n v="56.18"/>
    <n v="36.5"/>
    <n v="72.3"/>
    <n v="14.420000000000002"/>
    <n v="225"/>
  </r>
  <r>
    <d v="2023-09-10T00:00:00"/>
    <x v="5"/>
    <n v="65.52000000000001"/>
    <n v="43"/>
    <n v="71.8"/>
    <n v="21.540000000000006"/>
    <n v="272"/>
  </r>
  <r>
    <d v="2023-03-13T00:00:00"/>
    <x v="0"/>
    <n v="12.44"/>
    <n v="45.9"/>
    <n v="69.3"/>
    <n v="16.95"/>
    <n v="96"/>
  </r>
  <r>
    <d v="2023-03-11T00:00:00"/>
    <x v="6"/>
    <n v="56.02"/>
    <n v="37.799999999999997"/>
    <n v="69.2"/>
    <n v="14.229999999999993"/>
    <n v="236"/>
  </r>
  <r>
    <d v="2023-09-25T00:00:00"/>
    <x v="0"/>
    <n v="57.720000000000006"/>
    <n v="42"/>
    <n v="66.2"/>
    <n v="22.879999999999995"/>
    <n v="235.5"/>
  </r>
  <r>
    <d v="2023-03-23T00:00:00"/>
    <x v="2"/>
    <n v="10.76"/>
    <n v="35.1"/>
    <n v="65.900000000000006"/>
    <m/>
    <n v="95"/>
  </r>
  <r>
    <d v="2023-06-04T00:00:00"/>
    <x v="5"/>
    <n v="42.64"/>
    <n v="18.399999999999999"/>
    <n v="65.7"/>
    <n v="2.2399999999999984"/>
    <n v="159"/>
  </r>
  <r>
    <d v="2023-07-23T00:00:00"/>
    <x v="5"/>
    <n v="14.379999999999999"/>
    <n v="38.6"/>
    <n v="65.599999999999994"/>
    <n v="16.750000000000004"/>
    <n v="124"/>
  </r>
  <r>
    <d v="2023-06-06T00:00:00"/>
    <x v="1"/>
    <n v="28.14"/>
    <n v="40.6"/>
    <n v="63.2"/>
    <n v="6.09"/>
    <n v="180"/>
  </r>
  <r>
    <d v="2023-05-05T00:00:00"/>
    <x v="4"/>
    <n v="40.78"/>
    <n v="49.4"/>
    <n v="60"/>
    <n v="20.590000000000003"/>
    <n v="240"/>
  </r>
  <r>
    <d v="2023-07-26T00:00:00"/>
    <x v="3"/>
    <n v="58.739999999999995"/>
    <n v="28.9"/>
    <n v="59.7"/>
    <n v="17.939999999999991"/>
    <n v="210"/>
  </r>
  <r>
    <d v="2023-06-11T00:00:00"/>
    <x v="5"/>
    <n v="47.54"/>
    <n v="33.5"/>
    <n v="59"/>
    <n v="14.919999999999995"/>
    <n v="811"/>
  </r>
  <r>
    <d v="2023-06-24T00:00:00"/>
    <x v="6"/>
    <n v="37.58"/>
    <n v="46.4"/>
    <n v="59"/>
    <n v="13.39"/>
    <n v="196"/>
  </r>
  <r>
    <d v="2023-05-03T00:00:00"/>
    <x v="3"/>
    <n v="41.519999999999996"/>
    <n v="46.2"/>
    <n v="58.7"/>
    <n v="17.879999999999995"/>
    <n v="225"/>
  </r>
  <r>
    <d v="2023-03-14T00:00:00"/>
    <x v="1"/>
    <n v="31.3"/>
    <n v="41.3"/>
    <n v="58.5"/>
    <n v="12.399999999999995"/>
    <n v="197"/>
  </r>
  <r>
    <d v="2023-03-15T00:00:00"/>
    <x v="3"/>
    <n v="46.160000000000004"/>
    <n v="10.8"/>
    <n v="58.4"/>
    <n v="0.12000000000000455"/>
    <n v="137"/>
  </r>
  <r>
    <d v="2023-08-26T00:00:00"/>
    <x v="6"/>
    <n v="45.08"/>
    <n v="23.6"/>
    <n v="57.6"/>
    <n v="10.3"/>
    <n v="185"/>
  </r>
  <r>
    <d v="2023-06-29T00:00:00"/>
    <x v="2"/>
    <n v="54.160000000000004"/>
    <n v="8.1999999999999993"/>
    <n v="56.5"/>
    <n v="4.0799999999999983"/>
    <n v="150"/>
  </r>
  <r>
    <d v="2023-03-28T00:00:00"/>
    <x v="1"/>
    <n v="62.279999999999994"/>
    <n v="39.6"/>
    <n v="55.8"/>
    <n v="25.619999999999997"/>
    <n v="258"/>
  </r>
  <r>
    <d v="2023-05-11T00:00:00"/>
    <x v="2"/>
    <n v="61.260000000000005"/>
    <n v="42.7"/>
    <n v="54.7"/>
    <n v="25.6"/>
    <n v="240"/>
  </r>
  <r>
    <d v="2023-03-31T00:00:00"/>
    <x v="4"/>
    <n v="46.68"/>
    <n v="27.7"/>
    <n v="53.4"/>
    <n v="14.329999999999998"/>
    <n v="188"/>
  </r>
  <r>
    <d v="2023-03-26T00:00:00"/>
    <x v="5"/>
    <n v="42.08"/>
    <n v="47.7"/>
    <n v="52.9"/>
    <n v="22.23"/>
    <n v="240"/>
  </r>
  <r>
    <d v="2023-06-14T00:00:00"/>
    <x v="3"/>
    <n v="40.660000000000004"/>
    <n v="31.6"/>
    <n v="52.9"/>
    <n v="10.970000000000002"/>
    <n v="175"/>
  </r>
  <r>
    <d v="2023-07-04T00:00:00"/>
    <x v="1"/>
    <n v="24.02"/>
    <n v="35"/>
    <n v="52.7"/>
    <n v="3.9299999999999962"/>
    <n v="133"/>
  </r>
  <r>
    <d v="2023-06-08T00:00:00"/>
    <x v="2"/>
    <n v="23.96"/>
    <n v="47.8"/>
    <n v="51.4"/>
    <n v="14.319999999999993"/>
    <n v="177"/>
  </r>
  <r>
    <d v="2023-06-17T00:00:00"/>
    <x v="6"/>
    <n v="64.94"/>
    <n v="42.3"/>
    <n v="51.2"/>
    <n v="29.639999999999993"/>
    <n v="257"/>
  </r>
  <r>
    <d v="2023-07-15T00:00:00"/>
    <x v="6"/>
    <n v="8.56"/>
    <n v="38.9"/>
    <n v="50.6"/>
    <n v="19.989999999999998"/>
    <n v="78"/>
  </r>
  <r>
    <d v="2023-08-14T00:00:00"/>
    <x v="0"/>
    <n v="25.78"/>
    <n v="43.5"/>
    <n v="50.5"/>
    <n v="10.939999999999998"/>
    <n v="173"/>
  </r>
  <r>
    <d v="2023-07-10T00:00:00"/>
    <x v="0"/>
    <n v="7.76"/>
    <n v="21.7"/>
    <n v="50.4"/>
    <n v="12.57"/>
    <n v="81"/>
  </r>
  <r>
    <d v="2023-04-28T00:00:00"/>
    <x v="4"/>
    <n v="46.44"/>
    <n v="15.8"/>
    <n v="49.9"/>
    <n v="10.659999999999997"/>
    <n v="149"/>
  </r>
  <r>
    <d v="2023-06-19T00:00:00"/>
    <x v="0"/>
    <n v="51.480000000000004"/>
    <n v="4.3"/>
    <n v="49.8"/>
    <n v="4.4699999999999989"/>
    <n v="137"/>
  </r>
  <r>
    <d v="2023-04-02T00:00:00"/>
    <x v="5"/>
    <n v="11.64"/>
    <n v="15.9"/>
    <n v="49.6"/>
    <n v="9.4299999999999962"/>
    <m/>
  </r>
  <r>
    <d v="2023-08-19T00:00:00"/>
    <x v="6"/>
    <n v="19.14"/>
    <n v="35.799999999999997"/>
    <n v="49.3"/>
    <n v="6.75"/>
    <n v="151"/>
  </r>
  <r>
    <d v="2023-08-09T00:00:00"/>
    <x v="3"/>
    <n v="31.2"/>
    <n v="8.4"/>
    <n v="48.7"/>
    <n v="16.819999999999997"/>
    <n v="125"/>
  </r>
  <r>
    <d v="2023-08-29T00:00:00"/>
    <x v="1"/>
    <n v="42.9"/>
    <n v="20.9"/>
    <n v="47.4"/>
    <n v="7.9399999999999977"/>
    <n v="163"/>
  </r>
  <r>
    <d v="2023-07-09T00:00:00"/>
    <x v="5"/>
    <n v="36.260000000000005"/>
    <n v="26.8"/>
    <n v="46.2"/>
    <n v="9.0500000000000007"/>
    <n v="163"/>
  </r>
  <r>
    <d v="2023-03-25T00:00:00"/>
    <x v="6"/>
    <n v="44.82"/>
    <n v="32.9"/>
    <n v="46"/>
    <n v="18.459999999999997"/>
    <n v="191"/>
  </r>
  <r>
    <d v="2023-06-18T00:00:00"/>
    <x v="5"/>
    <n v="28.04"/>
    <n v="41.7"/>
    <n v="45.9"/>
    <n v="16.010000000000005"/>
    <n v="183"/>
  </r>
  <r>
    <d v="2023-04-17T00:00:00"/>
    <x v="0"/>
    <n v="24.94"/>
    <n v="49.4"/>
    <n v="45.7"/>
    <n v="13.89"/>
    <n v="152"/>
  </r>
  <r>
    <d v="2023-08-16T00:00:00"/>
    <x v="3"/>
    <n v="12.34"/>
    <n v="36.9"/>
    <n v="45.2"/>
    <n v="1.5399999999999956"/>
    <n v="85"/>
  </r>
  <r>
    <d v="2023-03-12T00:00:00"/>
    <x v="5"/>
    <n v="10.9"/>
    <n v="39.299999999999997"/>
    <n v="45.1"/>
    <n v="6.0599999999999952"/>
    <n v="122"/>
  </r>
  <r>
    <d v="2023-07-22T00:00:00"/>
    <x v="6"/>
    <n v="45.96"/>
    <n v="33.5"/>
    <n v="45.1"/>
    <n v="20.69"/>
    <m/>
  </r>
  <r>
    <d v="2023-08-05T00:00:00"/>
    <x v="6"/>
    <n v="50.64"/>
    <n v="49"/>
    <n v="44.3"/>
    <n v="31.1"/>
    <n v="265"/>
  </r>
  <r>
    <d v="2023-04-24T00:00:00"/>
    <x v="0"/>
    <n v="12.02"/>
    <n v="25.7"/>
    <n v="43.3"/>
    <n v="18.04"/>
    <n v="89"/>
  </r>
  <r>
    <d v="2023-04-10T00:00:00"/>
    <x v="0"/>
    <n v="59.58"/>
    <n v="28.3"/>
    <n v="43.2"/>
    <n v="26.159999999999997"/>
    <n v="231"/>
  </r>
  <r>
    <d v="2023-07-18T00:00:00"/>
    <x v="1"/>
    <n v="18.920000000000002"/>
    <n v="12"/>
    <n v="43.1"/>
    <n v="14.719999999999999"/>
    <n v="116"/>
  </r>
  <r>
    <d v="2023-07-20T00:00:00"/>
    <x v="2"/>
    <n v="55.04"/>
    <n v="2.9"/>
    <n v="43"/>
    <n v="10.77"/>
    <n v="147"/>
  </r>
  <r>
    <d v="2023-09-02T00:00:00"/>
    <x v="6"/>
    <n v="64.38"/>
    <n v="48.9"/>
    <n v="41.8"/>
    <n v="35.42"/>
    <n v="271"/>
  </r>
  <r>
    <d v="2023-05-06T00:00:00"/>
    <x v="6"/>
    <n v="3.46"/>
    <n v="28.1"/>
    <n v="41.4"/>
    <n v="18.220000000000002"/>
    <n v="71"/>
  </r>
  <r>
    <d v="2023-04-09T00:00:00"/>
    <x v="5"/>
    <n v="15.12"/>
    <n v="16"/>
    <n v="40.799999999999997"/>
    <n v="18.739999999999998"/>
    <n v="123"/>
  </r>
  <r>
    <d v="2023-05-02T00:00:00"/>
    <x v="1"/>
    <n v="44.28"/>
    <n v="41.7"/>
    <n v="39.6"/>
    <n v="26.65"/>
    <n v="235"/>
  </r>
  <r>
    <d v="2023-08-02T00:00:00"/>
    <x v="3"/>
    <n v="29.240000000000002"/>
    <n v="14.8"/>
    <n v="38.9"/>
    <n v="1.4600000000000026"/>
    <n v="127"/>
  </r>
  <r>
    <d v="2023-04-21T00:00:00"/>
    <x v="4"/>
    <n v="40.4"/>
    <n v="33.4"/>
    <n v="38.700000000000003"/>
    <n v="18.919999999999995"/>
    <n v="186"/>
  </r>
  <r>
    <d v="2023-05-20T00:00:00"/>
    <x v="6"/>
    <n v="44.82"/>
    <n v="30.6"/>
    <n v="38.700000000000003"/>
    <n v="19.729999999999997"/>
    <n v="196"/>
  </r>
  <r>
    <d v="2023-04-11T00:00:00"/>
    <x v="1"/>
    <n v="92.987500000000011"/>
    <n v="17.399999999999999"/>
    <n v="38.6"/>
    <n v="37.253750000000011"/>
    <n v="126"/>
  </r>
  <r>
    <d v="2023-07-31T00:00:00"/>
    <x v="0"/>
    <n v="50.1"/>
    <n v="33.200000000000003"/>
    <n v="37.9"/>
    <n v="23.490000000000006"/>
    <n v="218"/>
  </r>
  <r>
    <d v="2023-05-08T00:00:00"/>
    <x v="0"/>
    <n v="49.160000000000004"/>
    <n v="49.6"/>
    <n v="37.700000000000003"/>
    <n v="30.8"/>
    <n v="239"/>
  </r>
  <r>
    <d v="2023-08-11T00:00:00"/>
    <x v="4"/>
    <n v="37.260000000000005"/>
    <n v="39.700000000000003"/>
    <n v="37.700000000000003"/>
    <n v="21.900000000000002"/>
    <n v="208"/>
  </r>
  <r>
    <d v="2023-08-08T00:00:00"/>
    <x v="1"/>
    <n v="66.14"/>
    <n v="13.9"/>
    <n v="37"/>
    <n v="20.220000000000002"/>
    <n v="166"/>
  </r>
  <r>
    <d v="2023-05-31T00:00:00"/>
    <x v="3"/>
    <n v="151.96"/>
    <n v="4.0999999999999996"/>
    <n v="36.9"/>
    <n v="11.270000000000001"/>
    <n v="128"/>
  </r>
  <r>
    <d v="2023-04-29T00:00:00"/>
    <x v="6"/>
    <n v="14.38"/>
    <n v="11.7"/>
    <n v="36.799999999999997"/>
    <n v="17.82"/>
    <n v="111"/>
  </r>
  <r>
    <d v="2023-04-26T00:00:00"/>
    <x v="3"/>
    <n v="18.940000000000001"/>
    <n v="9.9"/>
    <n v="35.700000000000003"/>
    <n v="19.64"/>
    <n v="119"/>
  </r>
  <r>
    <d v="2023-06-02T00:00:00"/>
    <x v="4"/>
    <n v="22.68"/>
    <n v="44.5"/>
    <n v="35.6"/>
    <n v="14.849999999999998"/>
    <n v="149"/>
  </r>
  <r>
    <d v="2023-09-04T00:00:00"/>
    <x v="0"/>
    <n v="40.04"/>
    <n v="7.8"/>
    <n v="35.200000000000003"/>
    <n v="95"/>
    <n v="131"/>
  </r>
  <r>
    <d v="2023-04-18T00:00:00"/>
    <x v="1"/>
    <n v="14.620000000000001"/>
    <n v="26.7"/>
    <n v="35.1"/>
    <n v="3.6199999999999992"/>
    <n v="114"/>
  </r>
  <r>
    <d v="2023-04-30T00:00:00"/>
    <x v="5"/>
    <n v="43.96"/>
    <n v="3.1"/>
    <n v="34.6"/>
    <n v="7.6899999999999995"/>
    <n v="122"/>
  </r>
  <r>
    <d v="2023-08-17T00:00:00"/>
    <x v="2"/>
    <n v="32.339999999999996"/>
    <n v="18.399999999999999"/>
    <n v="34.6"/>
    <n v="8.5299999999999958"/>
    <n v="138"/>
  </r>
  <r>
    <d v="2023-07-03T00:00:00"/>
    <x v="0"/>
    <n v="18.64"/>
    <n v="46.8"/>
    <n v="34.5"/>
    <n v="17.419999999999998"/>
    <n v="152"/>
  </r>
  <r>
    <d v="2023-08-01T00:00:00"/>
    <x v="1"/>
    <n v="28.919999999999998"/>
    <n v="5.7"/>
    <n v="34.4"/>
    <n v="19.549999999999997"/>
    <m/>
  </r>
  <r>
    <d v="2023-06-03T00:00:00"/>
    <x v="6"/>
    <n v="45.7"/>
    <n v="43"/>
    <n v="33.799999999999997"/>
    <n v="29.330000000000002"/>
    <n v="223"/>
  </r>
  <r>
    <d v="2023-06-10T00:00:00"/>
    <x v="6"/>
    <n v="14.72"/>
    <n v="1.5"/>
    <n v="33"/>
    <n v="10.41"/>
    <n v="74"/>
  </r>
  <r>
    <d v="2023-06-01T00:00:00"/>
    <x v="2"/>
    <n v="18.059999999999999"/>
    <n v="20.3"/>
    <n v="32.5"/>
    <n v="4.68"/>
    <n v="128"/>
  </r>
  <r>
    <d v="2023-04-19T00:00:00"/>
    <x v="3"/>
    <n v="53.6"/>
    <n v="37.700000000000003"/>
    <n v="32"/>
    <n v="28.850000000000005"/>
    <n v="230"/>
  </r>
  <r>
    <d v="2023-05-21T00:00:00"/>
    <x v="5"/>
    <n v="29.96"/>
    <n v="14.3"/>
    <n v="31.7"/>
    <n v="5.4500000000000028"/>
    <n v="129"/>
  </r>
  <r>
    <d v="2023-04-20T00:00:00"/>
    <x v="2"/>
    <n v="45.5"/>
    <n v="22.3"/>
    <n v="31.6"/>
    <n v="18.759999999999998"/>
    <n v="179"/>
  </r>
  <r>
    <d v="2023-09-19T00:00:00"/>
    <x v="1"/>
    <n v="12.44"/>
    <n v="4.0999999999999996"/>
    <n v="31.6"/>
    <n v="11.129999999999999"/>
    <n v="62"/>
  </r>
  <r>
    <d v="2023-04-25T00:00:00"/>
    <x v="1"/>
    <n v="42.019999999999996"/>
    <n v="22.5"/>
    <n v="31.5"/>
    <n v="16.159999999999997"/>
    <n v="165"/>
  </r>
  <r>
    <d v="2023-05-23T00:00:00"/>
    <x v="1"/>
    <n v="28.880000000000003"/>
    <n v="5.7"/>
    <n v="31.3"/>
    <n v="3.2699999999999996"/>
    <n v="117"/>
  </r>
  <r>
    <d v="2023-08-18T00:00:00"/>
    <x v="4"/>
    <n v="44.5"/>
    <n v="18.100000000000001"/>
    <n v="30.7"/>
    <n v="14.02"/>
    <n v="159"/>
  </r>
  <r>
    <d v="2023-04-12T00:00:00"/>
    <x v="3"/>
    <n v="20.440000000000001"/>
    <n v="1.5"/>
    <n v="30"/>
    <n v="18.47"/>
    <n v="112"/>
  </r>
  <r>
    <d v="2023-09-11T00:00:00"/>
    <x v="0"/>
    <n v="58.760000000000005"/>
    <n v="21.3"/>
    <n v="30"/>
    <n v="24.03"/>
    <n v="188"/>
  </r>
  <r>
    <d v="2023-06-25T00:00:00"/>
    <x v="5"/>
    <n v="8"/>
    <n v="11"/>
    <n v="29.7"/>
    <n v="16.119999999999997"/>
    <n v="86"/>
  </r>
  <r>
    <d v="2023-09-09T00:00:00"/>
    <x v="6"/>
    <n v="18.240000000000002"/>
    <n v="5.7"/>
    <n v="29.7"/>
    <n v="16.59"/>
    <n v="105"/>
  </r>
  <r>
    <d v="2023-05-14T00:00:00"/>
    <x v="5"/>
    <n v="27.22"/>
    <n v="42.8"/>
    <n v="28.9"/>
    <n v="22.949999999999996"/>
    <n v="187"/>
  </r>
  <r>
    <d v="2023-09-08T00:00:00"/>
    <x v="4"/>
    <n v="52.7"/>
    <n v="5.4"/>
    <n v="27.4"/>
    <n v="13.59"/>
    <n v="124"/>
  </r>
  <r>
    <d v="2023-05-12T00:00:00"/>
    <x v="4"/>
    <n v="53.86"/>
    <n v="15.5"/>
    <n v="27.3"/>
    <n v="20.759999999999998"/>
    <n v="170"/>
  </r>
  <r>
    <d v="2023-05-19T00:00:00"/>
    <x v="4"/>
    <n v="48.36"/>
    <n v="43.9"/>
    <n v="27.2"/>
    <n v="32.749999999999993"/>
    <n v="229"/>
  </r>
  <r>
    <d v="2023-09-13T00:00:00"/>
    <x v="3"/>
    <n v="35.9"/>
    <n v="2.1"/>
    <n v="26.6"/>
    <n v="4.3599999999999994"/>
    <n v="108"/>
  </r>
  <r>
    <d v="2023-04-23T00:00:00"/>
    <x v="5"/>
    <n v="51.38"/>
    <n v="8.4"/>
    <n v="26.4"/>
    <n v="14.33"/>
    <n v="149"/>
  </r>
  <r>
    <d v="2023-04-03T00:00:00"/>
    <x v="0"/>
    <n v="49.660000000000004"/>
    <n v="16.899999999999999"/>
    <n v="26.2"/>
    <n v="20.8"/>
    <n v="175"/>
  </r>
  <r>
    <d v="2023-07-14T00:00:00"/>
    <x v="4"/>
    <n v="18.440000000000001"/>
    <n v="11.8"/>
    <n v="25.9"/>
    <n v="4.2600000000000016"/>
    <n v="126"/>
  </r>
  <r>
    <d v="2023-06-27T00:00:00"/>
    <x v="1"/>
    <n v="9.620000000000001"/>
    <n v="0.4"/>
    <n v="25.6"/>
    <n v="11.269999999999998"/>
    <n v="54"/>
  </r>
  <r>
    <d v="2023-07-05T00:00:00"/>
    <x v="3"/>
    <n v="37.839999999999996"/>
    <n v="14.3"/>
    <n v="25.6"/>
    <n v="10.829999999999998"/>
    <n v="129"/>
  </r>
  <r>
    <d v="2023-08-15T00:00:00"/>
    <x v="1"/>
    <n v="39.96"/>
    <n v="1.3"/>
    <n v="24.3"/>
    <n v="5.91"/>
    <n v="111"/>
  </r>
  <r>
    <d v="2023-03-21T00:00:00"/>
    <x v="1"/>
    <n v="23.22"/>
    <n v="5.8"/>
    <n v="24.2"/>
    <n v="19.829999999999998"/>
    <n v="95"/>
  </r>
  <r>
    <d v="2023-09-05T00:00:00"/>
    <x v="1"/>
    <n v="63.339999999999996"/>
    <n v="2.2999999999999998"/>
    <n v="23.7"/>
    <n v="19.339999999999996"/>
    <n v="131"/>
  </r>
  <r>
    <d v="2023-03-17T00:00:00"/>
    <x v="4"/>
    <n v="13.5"/>
    <n v="32.799999999999997"/>
    <n v="23.5"/>
    <n v="12.749999999999998"/>
    <n v="123"/>
  </r>
  <r>
    <d v="2023-04-01T00:00:00"/>
    <x v="6"/>
    <n v="48.480000000000004"/>
    <n v="123"/>
    <n v="23.5"/>
    <n v="16.89"/>
    <n v="127"/>
  </r>
  <r>
    <d v="2023-09-16T00:00:00"/>
    <x v="6"/>
    <n v="6.74"/>
    <n v="12.1"/>
    <n v="23.4"/>
    <n v="18.560000000000002"/>
    <n v="83"/>
  </r>
  <r>
    <d v="2023-06-26T00:00:00"/>
    <x v="0"/>
    <n v="27.080000000000002"/>
    <n v="0.3"/>
    <n v="23.2"/>
    <n v="19.910000000000004"/>
    <n v="104"/>
  </r>
  <r>
    <d v="2023-06-30T00:00:00"/>
    <x v="4"/>
    <n v="55.339999999999996"/>
    <n v="38"/>
    <n v="23.2"/>
    <n v="33.89"/>
    <n v="221"/>
  </r>
  <r>
    <d v="2023-05-29T00:00:00"/>
    <x v="0"/>
    <n v="31.2"/>
    <n v="7.7"/>
    <n v="23.1"/>
    <n v="6.2099999999999991"/>
    <n v="120"/>
  </r>
  <r>
    <d v="2023-04-07T00:00:00"/>
    <x v="4"/>
    <n v="49.019999999999996"/>
    <n v="16.7"/>
    <n v="22.9"/>
    <n v="23.2"/>
    <n v="168"/>
  </r>
  <r>
    <d v="2023-04-08T00:00:00"/>
    <x v="6"/>
    <n v="52.760000000000005"/>
    <n v="27.1"/>
    <n v="22.9"/>
    <n v="29.270000000000007"/>
    <n v="199"/>
  </r>
  <r>
    <d v="2023-05-30T00:00:00"/>
    <x v="1"/>
    <n v="19.28"/>
    <n v="26.7"/>
    <n v="22.3"/>
    <n v="12.070000000000002"/>
    <n v="120"/>
  </r>
  <r>
    <d v="2023-07-08T00:00:00"/>
    <x v="6"/>
    <n v="9.879999999999999"/>
    <n v="16"/>
    <n v="22.3"/>
    <n v="1.0199999999999996"/>
    <n v="77"/>
  </r>
  <r>
    <d v="2023-06-16T00:00:00"/>
    <x v="4"/>
    <n v="41.980000000000004"/>
    <n v="21"/>
    <n v="22"/>
    <n v="20.190000000000001"/>
    <n v="168"/>
  </r>
  <r>
    <d v="2023-08-24T00:00:00"/>
    <x v="2"/>
    <n v="11.58"/>
    <n v="37.6"/>
    <n v="21.6"/>
    <n v="11.95"/>
    <n v="90"/>
  </r>
  <r>
    <d v="2023-05-10T00:00:00"/>
    <x v="3"/>
    <n v="16.7"/>
    <n v="2"/>
    <n v="21.4"/>
    <n v="17.79"/>
    <n v="83"/>
  </r>
  <r>
    <d v="2023-06-21T00:00:00"/>
    <x v="3"/>
    <n v="64.039999999999992"/>
    <n v="10.1"/>
    <n v="21.4"/>
    <n v="24.509999999999998"/>
    <n v="158"/>
  </r>
  <r>
    <d v="2023-03-20T00:00:00"/>
    <x v="0"/>
    <n v="40.96"/>
    <n v="2.6"/>
    <n v="21.2"/>
    <n v="12.8"/>
    <n v="119"/>
  </r>
  <r>
    <d v="2023-05-26T00:00:00"/>
    <x v="4"/>
    <n v="13.5"/>
    <n v="1.6"/>
    <n v="20.7"/>
    <n v="15.27"/>
    <n v="83"/>
  </r>
  <r>
    <d v="2023-08-07T00:00:00"/>
    <x v="0"/>
    <n v="164"/>
    <n v="25.8"/>
    <n v="20.6"/>
    <n v="9.1300000000000008"/>
    <n v="118"/>
  </r>
  <r>
    <d v="2023-07-27T00:00:00"/>
    <x v="2"/>
    <n v="9.6"/>
    <n v="25.9"/>
    <n v="20.5"/>
    <n v="9.0499999999999989"/>
    <n v="109"/>
  </r>
  <r>
    <d v="2023-09-03T00:00:00"/>
    <x v="5"/>
    <n v="58.68"/>
    <n v="30.2"/>
    <n v="20.3"/>
    <n v="31.819999999999997"/>
    <n v="216"/>
  </r>
  <r>
    <d v="2023-09-12T00:00:00"/>
    <x v="1"/>
    <n v="46"/>
    <n v="45.1"/>
    <n v="19.600000000000001"/>
    <n v="35.209999999999994"/>
    <n v="228"/>
  </r>
  <r>
    <d v="2023-04-05T00:00:00"/>
    <x v="3"/>
    <n v="59.58"/>
    <n v="3.5"/>
    <n v="19.5"/>
    <n v="20.239999999999998"/>
    <n v="139"/>
  </r>
  <r>
    <d v="2023-08-25T00:00:00"/>
    <x v="4"/>
    <n v="48.36"/>
    <n v="5.2"/>
    <n v="19.399999999999999"/>
    <n v="15.520000000000001"/>
    <n v="129"/>
  </r>
  <r>
    <d v="2023-05-22T00:00:00"/>
    <x v="0"/>
    <n v="15.36"/>
    <n v="33"/>
    <n v="19.3"/>
    <n v="11.459999999999999"/>
    <n v="106"/>
  </r>
  <r>
    <d v="2023-03-30T00:00:00"/>
    <x v="2"/>
    <n v="32.46"/>
    <n v="23.9"/>
    <n v="19.100000000000001"/>
    <n v="19.04"/>
    <n v="148"/>
  </r>
  <r>
    <d v="2023-04-27T00:00:00"/>
    <x v="2"/>
    <n v="52.980000000000004"/>
    <n v="41.5"/>
    <n v="18.5"/>
    <n v="37.340000000000003"/>
    <n v="245"/>
  </r>
  <r>
    <d v="2023-08-28T00:00:00"/>
    <x v="0"/>
    <n v="12"/>
    <n v="11.6"/>
    <n v="18.399999999999999"/>
    <n v="3.4400000000000013"/>
    <n v="90"/>
  </r>
  <r>
    <d v="2023-03-29T00:00:00"/>
    <x v="3"/>
    <n v="14.84"/>
    <n v="20.5"/>
    <n v="18.3"/>
    <n v="9.8500000000000014"/>
    <n v="127"/>
  </r>
  <r>
    <d v="2023-04-04T00:00:00"/>
    <x v="1"/>
    <n v="20.46"/>
    <n v="12.6"/>
    <n v="18.3"/>
    <n v="5.2099999999999991"/>
    <n v="110"/>
  </r>
  <r>
    <d v="2023-09-14T00:00:00"/>
    <x v="2"/>
    <n v="41.22"/>
    <n v="28.7"/>
    <n v="18.2"/>
    <n v="26.18"/>
    <n v="186"/>
  </r>
  <r>
    <d v="2023-06-22T00:00:00"/>
    <x v="2"/>
    <n v="38.58"/>
    <n v="17.2"/>
    <n v="17.899999999999999"/>
    <n v="20.23"/>
    <n v="163"/>
  </r>
  <r>
    <d v="2023-09-06T00:00:00"/>
    <x v="3"/>
    <n v="41.12"/>
    <n v="10"/>
    <n v="17.600000000000001"/>
    <n v="14.519999999999998"/>
    <n v="135"/>
  </r>
  <r>
    <d v="2023-08-30T00:00:00"/>
    <x v="3"/>
    <n v="9.92"/>
    <n v="20.100000000000001"/>
    <n v="17"/>
    <n v="5.2100000000000009"/>
    <n v="93"/>
  </r>
  <r>
    <d v="2023-05-07T00:00:00"/>
    <x v="5"/>
    <n v="33.239999999999995"/>
    <n v="19.2"/>
    <n v="16.600000000000001"/>
    <n v="16.579999999999998"/>
    <n v="133"/>
  </r>
  <r>
    <d v="2023-06-05T00:00:00"/>
    <x v="0"/>
    <n v="21.259999999999998"/>
    <n v="27.5"/>
    <n v="16"/>
    <n v="14.979999999999999"/>
    <n v="122"/>
  </r>
  <r>
    <d v="2023-05-04T00:00:00"/>
    <x v="2"/>
    <n v="62.54"/>
    <n v="28.8"/>
    <n v="15.9"/>
    <n v="34.31"/>
    <n v="220"/>
  </r>
  <r>
    <d v="2023-07-11T00:00:00"/>
    <x v="1"/>
    <n v="45.8"/>
    <n v="2.4"/>
    <n v="15.6"/>
    <n v="17.36"/>
    <n v="125"/>
  </r>
  <r>
    <d v="2023-07-06T00:00:00"/>
    <x v="2"/>
    <n v="25.28"/>
    <n v="0.8"/>
    <n v="14.8"/>
    <n v="2.12"/>
    <n v="108"/>
  </r>
  <r>
    <d v="2023-05-27T00:00:00"/>
    <x v="6"/>
    <n v="25.1"/>
    <n v="28.5"/>
    <n v="14.2"/>
    <n v="20.62"/>
    <n v="149"/>
  </r>
  <r>
    <d v="2023-08-10T00:00:00"/>
    <x v="2"/>
    <n v="40.519999999999996"/>
    <n v="23.3"/>
    <n v="14.2"/>
    <n v="25.729999999999997"/>
    <n v="169"/>
  </r>
  <r>
    <d v="2023-09-22T00:00:00"/>
    <x v="4"/>
    <n v="14.64"/>
    <n v="3.7"/>
    <n v="13.8"/>
    <n v="0.14999999999999947"/>
    <n v="91"/>
  </r>
  <r>
    <d v="2023-05-24T00:00:00"/>
    <x v="3"/>
    <n v="50.68"/>
    <n v="0"/>
    <n v="13.1"/>
    <n v="28.4"/>
    <n v="187"/>
  </r>
  <r>
    <d v="2023-09-01T00:00:00"/>
    <x v="4"/>
    <n v="53.480000000000004"/>
    <n v="3.4"/>
    <n v="13.1"/>
    <n v="18.700000000000003"/>
    <n v="127"/>
  </r>
  <r>
    <d v="2023-07-29T00:00:00"/>
    <x v="6"/>
    <m/>
    <n v="17"/>
    <n v="12.9"/>
    <n v="10.68"/>
    <n v="113"/>
  </r>
  <r>
    <d v="2023-08-31T00:00:00"/>
    <x v="2"/>
    <n v="36.68"/>
    <n v="7.1"/>
    <n v="12.8"/>
    <n v="15.27"/>
    <n v="129"/>
  </r>
  <r>
    <d v="2023-04-06T00:00:00"/>
    <x v="2"/>
    <n v="38.58"/>
    <n v="29.3"/>
    <n v="12.6"/>
    <n v="23.900000000000002"/>
    <n v="167"/>
  </r>
  <r>
    <d v="2023-07-12T00:00:00"/>
    <x v="3"/>
    <n v="33.619999999999997"/>
    <n v="34.6"/>
    <n v="12.4"/>
    <n v="24.65"/>
    <n v="171"/>
  </r>
  <r>
    <d v="2023-08-06T00:00:00"/>
    <x v="5"/>
    <n v="15.6"/>
    <n v="40.299999999999997"/>
    <n v="11.9"/>
    <n v="19.189999999999998"/>
    <n v="110"/>
  </r>
  <r>
    <d v="2023-03-18T00:00:00"/>
    <x v="6"/>
    <n v="31.04"/>
    <n v="19.600000000000001"/>
    <n v="11.6"/>
    <n v="17.18"/>
    <n v="152"/>
  </r>
  <r>
    <d v="2023-05-18T00:00:00"/>
    <x v="2"/>
    <n v="51.480000000000004"/>
    <n v="27.5"/>
    <n v="11"/>
    <n v="33.090000000000003"/>
    <n v="196"/>
  </r>
  <r>
    <d v="2023-06-13T00:00:00"/>
    <x v="1"/>
    <n v="30.48"/>
    <n v="14"/>
    <n v="10.9"/>
    <n v="13.380000000000003"/>
    <n v="117"/>
  </r>
  <r>
    <d v="2023-07-02T00:00:00"/>
    <x v="5"/>
    <n v="44.92"/>
    <n v="20.6"/>
    <n v="10.7"/>
    <n v="26.98"/>
    <n v="167"/>
  </r>
  <r>
    <d v="2023-05-17T00:00:00"/>
    <x v="3"/>
    <n v="30.860000000000003"/>
    <n v="14.5"/>
    <n v="10.199999999999999"/>
    <n v="17.100000000000001"/>
    <n v="135"/>
  </r>
  <r>
    <d v="2023-08-12T00:00:00"/>
    <x v="6"/>
    <n v="43.56"/>
    <n v="21.1"/>
    <n v="9.5"/>
    <n v="25.53"/>
    <n v="166"/>
  </r>
  <r>
    <d v="2023-05-28T00:00:00"/>
    <x v="5"/>
    <n v="8.08"/>
    <n v="29.9"/>
    <n v="9.4"/>
    <n v="11.729999999999999"/>
    <n v="62"/>
  </r>
  <r>
    <d v="2023-05-09T00:00:00"/>
    <x v="1"/>
    <n v="50.14"/>
    <n v="29.5"/>
    <n v="9.3000000000000007"/>
    <n v="32.1"/>
    <n v="186"/>
  </r>
  <r>
    <d v="2023-06-09T00:00:00"/>
    <x v="4"/>
    <n v="31.860000000000003"/>
    <n v="4.9000000000000004"/>
    <n v="9.3000000000000007"/>
    <n v="12.160000000000002"/>
    <n v="93"/>
  </r>
  <r>
    <d v="2023-07-25T00:00:00"/>
    <x v="1"/>
    <n v="10.120000000000001"/>
    <n v="39"/>
    <n v="9.3000000000000007"/>
    <n v="18.339999999999996"/>
    <n v="98"/>
  </r>
  <r>
    <d v="2023-07-16T00:00:00"/>
    <x v="5"/>
    <n v="71.06"/>
    <m/>
    <n v="9.1999999999999993"/>
    <n v="31.35"/>
    <n v="92"/>
  </r>
  <r>
    <d v="2023-08-03T00:00:00"/>
    <x v="2"/>
    <n v="31.060000000000002"/>
    <n v="1.9"/>
    <n v="9"/>
    <n v="11.38"/>
    <n v="123"/>
  </r>
  <r>
    <d v="2023-07-19T00:00:00"/>
    <x v="3"/>
    <n v="6"/>
    <n v="39.6"/>
    <n v="8.6999999999999993"/>
    <n v="111"/>
    <n v="28"/>
  </r>
  <r>
    <d v="2023-08-04T00:00:00"/>
    <x v="4"/>
    <n v="55.019999999999996"/>
    <n v="7.3"/>
    <n v="8.6999999999999993"/>
    <n v="24.179999999999996"/>
    <n v="142"/>
  </r>
  <r>
    <d v="2023-09-26T00:00:00"/>
    <x v="1"/>
    <n v="52.42"/>
    <n v="8.6"/>
    <n v="8.6999999999999993"/>
    <n v="1"/>
    <n v="139"/>
  </r>
  <r>
    <d v="2023-04-15T00:00:00"/>
    <x v="6"/>
    <n v="62.14"/>
    <n v="4.0999999999999996"/>
    <n v="8.5"/>
    <n v="27.72"/>
    <n v="129"/>
  </r>
  <r>
    <d v="2023-07-24T00:00:00"/>
    <x v="0"/>
    <n v="14.66"/>
    <n v="47"/>
    <n v="8.5"/>
    <n v="24.93"/>
    <n v="124"/>
  </r>
  <r>
    <d v="2023-05-13T00:00:00"/>
    <x v="6"/>
    <n v="27.54"/>
    <n v="29.6"/>
    <n v="8.4"/>
    <n v="21.71"/>
    <n v="298.75"/>
  </r>
  <r>
    <d v="2023-09-07T00:00:00"/>
    <x v="2"/>
    <n v="36.32"/>
    <n v="2.6"/>
    <n v="8.3000000000000007"/>
    <n v="13.64"/>
    <n v="108"/>
  </r>
  <r>
    <d v="2023-09-23T00:00:00"/>
    <x v="6"/>
    <n v="27.84"/>
    <n v="4.9000000000000004"/>
    <n v="8.1"/>
    <n v="8.6300000000000008"/>
    <n v="116"/>
  </r>
  <r>
    <d v="2023-04-14T00:00:00"/>
    <x v="4"/>
    <n v="24.14"/>
    <n v="1.4"/>
    <n v="7.4"/>
    <n v="7.3099999999999987"/>
    <n v="91.5"/>
  </r>
  <r>
    <d v="2023-08-21T00:00:00"/>
    <x v="0"/>
    <n v="33.700000000000003"/>
    <n v="36.799999999999997"/>
    <n v="7.4"/>
    <n v="31.79"/>
    <n v="193"/>
  </r>
  <r>
    <d v="2023-03-24T00:00:00"/>
    <x v="4"/>
    <n v="26.5"/>
    <n v="7.6"/>
    <n v="7.2"/>
    <m/>
    <n v="113"/>
  </r>
  <r>
    <d v="2023-08-27T00:00:00"/>
    <x v="5"/>
    <n v="60.86"/>
    <n v="10.6"/>
    <n v="6.4"/>
    <n v="31.169999999999995"/>
    <n v="162"/>
  </r>
  <r>
    <d v="2023-09-24T00:00:00"/>
    <x v="5"/>
    <n v="44.4"/>
    <n v="9.3000000000000007"/>
    <n v="6.4"/>
    <n v="19.79"/>
    <n v="139"/>
  </r>
  <r>
    <d v="2023-09-18T00:00:00"/>
    <x v="0"/>
    <n v="21.1"/>
    <n v="10.8"/>
    <n v="6"/>
    <n v="10.549999999999999"/>
    <n v="116"/>
  </r>
  <r>
    <d v="2023-09-21T00:00:00"/>
    <x v="2"/>
    <n v="32.94"/>
    <n v="35.6"/>
    <n v="6"/>
    <m/>
    <n v="184"/>
  </r>
  <r>
    <d v="2023-06-15T00:00:00"/>
    <x v="2"/>
    <n v="46.519999999999996"/>
    <n v="3.5"/>
    <n v="5.9"/>
    <n v="19.149999999999999"/>
    <n v="132"/>
  </r>
  <r>
    <d v="2023-09-17T00:00:00"/>
    <x v="5"/>
    <n v="15.9"/>
    <n v="41.1"/>
    <n v="5.8"/>
    <n v="22.18"/>
    <n v="114"/>
  </r>
  <r>
    <d v="2023-08-13T00:00:00"/>
    <x v="5"/>
    <n v="9.82"/>
    <n v="11.6"/>
    <n v="5.7"/>
    <n v="92"/>
    <n v="35"/>
  </r>
  <r>
    <d v="2023-06-28T00:00:00"/>
    <x v="3"/>
    <n v="53.08"/>
    <n v="26.9"/>
    <n v="5.5"/>
    <n v="36.789999999999992"/>
    <m/>
  </r>
  <r>
    <d v="2023-08-22T00:00:00"/>
    <x v="1"/>
    <n v="28.44"/>
    <n v="14.7"/>
    <n v="5.4"/>
    <n v="16.91"/>
    <n v="132"/>
  </r>
  <r>
    <d v="2023-06-23T00:00:00"/>
    <x v="4"/>
    <n v="54.64"/>
    <n v="34.299999999999997"/>
    <n v="5.3"/>
    <n v="38.85"/>
    <n v="208"/>
  </r>
  <r>
    <d v="2023-04-16T00:00:00"/>
    <x v="5"/>
    <n v="56.379999999999995"/>
    <n v="43.8"/>
    <n v="5"/>
    <n v="46.589999999999996"/>
    <n v="256"/>
  </r>
  <r>
    <d v="2023-03-22T00:00:00"/>
    <x v="3"/>
    <n v="50.94"/>
    <n v="24"/>
    <n v="4"/>
    <n v="31.869999999999997"/>
    <n v="151.5"/>
  </r>
  <r>
    <d v="2023-09-15T00:00:00"/>
    <x v="4"/>
    <n v="59.2"/>
    <n v="13.9"/>
    <n v="3.7"/>
    <n v="34.070000000000007"/>
    <n v="167"/>
  </r>
  <r>
    <d v="2023-05-01T00:00:00"/>
    <x v="0"/>
    <n v="29.080000000000002"/>
    <n v="9.6"/>
    <n v="3.6"/>
    <n v="13.4"/>
    <n v="112"/>
  </r>
  <r>
    <d v="2023-09-20T00:00:00"/>
    <x v="3"/>
    <n v="41.36"/>
    <n v="42"/>
    <n v="3.6"/>
    <n v="36.24"/>
    <n v="204"/>
  </r>
  <r>
    <d v="2023-07-17T00:00:00"/>
    <x v="0"/>
    <n v="54.06"/>
    <n v="49"/>
    <n v="3.2"/>
    <n v="45.25"/>
    <n v="264"/>
  </r>
  <r>
    <d v="2023-07-01T00:00:00"/>
    <x v="6"/>
    <n v="39.14"/>
    <n v="15.4"/>
    <n v="2.4"/>
    <n v="24.31"/>
    <n v="159"/>
  </r>
  <r>
    <d v="2023-05-16T00:00:00"/>
    <x v="1"/>
    <n v="15.3"/>
    <n v="24.6"/>
    <n v="2.2000000000000002"/>
    <n v="14.57"/>
    <n v="104"/>
  </r>
  <r>
    <d v="2023-07-21T00:00:00"/>
    <x v="4"/>
    <n v="5.68"/>
    <n v="27.2"/>
    <n v="2.1"/>
    <n v="13.6"/>
    <n v="71"/>
  </r>
  <r>
    <d v="2023-04-22T00:00:00"/>
    <x v="6"/>
    <n v="67.72"/>
    <n v="27.7"/>
    <n v="1.8"/>
    <n v="42.49"/>
    <n v="226"/>
  </r>
  <r>
    <d v="2023-07-28T00:00:00"/>
    <x v="4"/>
    <n v="196.98"/>
    <n v="43.9"/>
    <n v="1.7"/>
    <n v="39.76"/>
    <n v="227"/>
  </r>
  <r>
    <d v="2023-03-19T00:00:00"/>
    <x v="5"/>
    <n v="9.7200000000000006"/>
    <n v="2.1"/>
    <n v="1"/>
    <n v="1.5100000000000002"/>
    <n v="54"/>
  </r>
  <r>
    <d v="2023-05-15T00:00:00"/>
    <x v="0"/>
    <n v="21.8"/>
    <n v="9.3000000000000007"/>
    <n v="0.9"/>
    <n v="11.190000000000001"/>
    <n v="109"/>
  </r>
  <r>
    <d v="2023-04-13T00:00:00"/>
    <x v="2"/>
    <n v="61.120000000000005"/>
    <n v="20"/>
    <n v="0.3"/>
    <n v="36.440000000000005"/>
    <n v="184"/>
  </r>
  <r>
    <d v="2023-08-20T00:00:00"/>
    <x v="5"/>
    <n v="42.68"/>
    <m/>
    <m/>
    <n v="17.649999999999999"/>
    <n v="1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DCF99-6804-2144-8BDA-0249B10087A3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Y3:AD11" firstHeaderRow="0" firstDataRow="1" firstDataCol="1"/>
  <pivotFields count="7">
    <pivotField numFmtId="14" showAll="0"/>
    <pivotField axis="axisRow" showAll="0">
      <items count="8">
        <item x="0"/>
        <item x="1"/>
        <item x="3"/>
        <item x="2"/>
        <item x="4"/>
        <item x="6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GoogleAds" fld="2" subtotal="average" baseField="0" baseItem="0"/>
    <dataField name="Average of Meta" fld="3" subtotal="average" baseField="0" baseItem="0"/>
    <dataField name="Average of Influencer" fld="4" subtotal="average" baseField="0" baseItem="0"/>
    <dataField name="Average of TIKTOK" fld="5" subtotal="average" baseField="0" baseItem="0"/>
    <dataField name="Average of SALES" fld="6" subtotal="average" baseField="0" baseItem="0"/>
  </dataFields>
  <formats count="1">
    <format dxfId="10">
      <pivotArea dataOnly="0" fieldPosition="0">
        <references count="1">
          <reference field="1" count="2">
            <x v="5"/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6FF9A81-4BD4-4946-BFD6-AD7A29A80819}">
  <we:reference id="wa104379190" version="2.0.0.0" store="en-GB" storeType="OMEX"/>
  <we:alternateReferences>
    <we:reference id="wa104379190" version="2.0.0.0" store="wa104379190" storeType="OMEX"/>
  </we:alternateReferences>
  <we:properties/>
  <we:bindings>
    <we:binding id="RangeSelect" type="matrix" appref="{2E081AA5-8526-CB47-BFAF-AEAD2F2B7176}"/>
    <we:binding id="Input" type="matrix" appref="{3E8E9417-83CB-5C4B-857A-3D027C8063CC}"/>
    <we:binding id="Output" type="matrix" appref="{D1C3DD41-D87C-CA42-908B-50822BE1514C}"/>
    <we:binding id="InputY" type="matrix" appref="{A1555AFE-43E4-414A-A3A3-7899198D98CF}"/>
    <we:binding id="InputX" type="matrix" appref="{9E99A912-2970-8E4C-8909-4E8B724194F0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F535DB6E-EB77-8145-B23C-403211A3992F}">
  <we:reference id="wa200000019" version="25.0.2.0" store="en-GB" storeType="OMEX"/>
  <we:alternateReferences>
    <we:reference id="wa200000019" version="25.0.2.0" store="wa200000019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1"/>
  <sheetViews>
    <sheetView tabSelected="1" zoomScaleNormal="100" workbookViewId="0"/>
  </sheetViews>
  <sheetFormatPr baseColWidth="10" defaultColWidth="8.83203125" defaultRowHeight="15" x14ac:dyDescent="0.2"/>
  <cols>
    <col min="1" max="1" width="8" bestFit="1" customWidth="1"/>
    <col min="2" max="2" width="11.6640625" style="10" bestFit="1" customWidth="1"/>
    <col min="3" max="3" width="11" bestFit="1" customWidth="1"/>
    <col min="4" max="4" width="8.5" bestFit="1" customWidth="1"/>
    <col min="5" max="5" width="10.33203125" bestFit="1" customWidth="1"/>
    <col min="6" max="7" width="8.5" bestFit="1" customWidth="1"/>
    <col min="9" max="9" width="18.33203125" bestFit="1" customWidth="1"/>
    <col min="10" max="10" width="12.1640625" bestFit="1" customWidth="1"/>
    <col min="16" max="16" width="14.1640625" customWidth="1"/>
    <col min="17" max="17" width="18.1640625" customWidth="1"/>
    <col min="18" max="18" width="15" bestFit="1" customWidth="1"/>
    <col min="19" max="19" width="10.5" bestFit="1" customWidth="1"/>
    <col min="20" max="20" width="14.33203125" bestFit="1" customWidth="1"/>
    <col min="21" max="21" width="12.33203125" style="11" bestFit="1" customWidth="1"/>
    <col min="22" max="22" width="11.1640625" bestFit="1" customWidth="1"/>
    <col min="23" max="23" width="8.83203125" customWidth="1"/>
    <col min="25" max="25" width="12.1640625" bestFit="1" customWidth="1"/>
    <col min="26" max="26" width="18.1640625" bestFit="1" customWidth="1"/>
    <col min="27" max="27" width="13.83203125" bestFit="1" customWidth="1"/>
    <col min="28" max="28" width="17.83203125" bestFit="1" customWidth="1"/>
    <col min="29" max="29" width="15" bestFit="1" customWidth="1"/>
    <col min="30" max="30" width="14.1640625" bestFit="1" customWidth="1"/>
  </cols>
  <sheetData>
    <row r="1" spans="1:30" ht="16" x14ac:dyDescent="0.2">
      <c r="A1" s="7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P1" s="8" t="s">
        <v>46</v>
      </c>
      <c r="Q1" s="8" t="s">
        <v>47</v>
      </c>
      <c r="R1" s="1" t="s">
        <v>2</v>
      </c>
      <c r="S1" s="1" t="s">
        <v>3</v>
      </c>
      <c r="T1" s="1" t="s">
        <v>4</v>
      </c>
      <c r="U1" s="1" t="s">
        <v>5</v>
      </c>
      <c r="V1" s="2" t="s">
        <v>6</v>
      </c>
    </row>
    <row r="2" spans="1:30" ht="16" x14ac:dyDescent="0.2">
      <c r="A2" s="3">
        <v>93</v>
      </c>
      <c r="B2" s="9">
        <v>45088</v>
      </c>
      <c r="C2" s="5">
        <v>47.54</v>
      </c>
      <c r="D2" s="5">
        <v>33.5</v>
      </c>
      <c r="E2" s="5">
        <v>59</v>
      </c>
      <c r="F2" s="6">
        <v>14.919999999999995</v>
      </c>
      <c r="G2" s="5">
        <v>811</v>
      </c>
      <c r="J2" s="39" t="s">
        <v>24</v>
      </c>
      <c r="K2" s="39"/>
      <c r="L2" s="39"/>
      <c r="M2" s="39"/>
      <c r="N2" s="39"/>
      <c r="P2" s="9">
        <v>45088</v>
      </c>
      <c r="Q2" s="5" t="str" cm="1">
        <f t="array" ref="Q2">_xlfn.IFS(WEEKDAY(P2,2)=1,"Monday",WEEKDAY(P2,2)=2,"Tuesday",WEEKDAY(P2,2)=3,"Wednesday",WEEKDAY(P2,2)=4,"Thursday",WEEKDAY(P2,2)=5,"Friday",WEEKDAY(P2,2)=6,"Saturday",WEEKDAY(P2,2)=7,"Sunday")</f>
        <v>Sunday</v>
      </c>
      <c r="R2" s="5">
        <f ca="1">IF(ISBLANK(C2),AVERAGE(OFFSET(C2,-3,0,3,1),OFFSET(C2,1,0,3,1)),C2)</f>
        <v>47.54</v>
      </c>
      <c r="S2" s="5" cm="1">
        <f t="array" ref="S2">IF(ISBLANK(D2),_xlfn.XLOOKUP(Q2,$Y$4:$Y$10,$AA$4:$AA$10,X),D2)</f>
        <v>33.5</v>
      </c>
      <c r="T2" s="5" cm="1">
        <f t="array" ref="T2">IF(ISBLANK(E2),_xlfn.XLOOKUP(Q2,$Y$4:$Y$10,$AB$4:$AB$10,X),E2)</f>
        <v>59</v>
      </c>
      <c r="U2" s="5" cm="1">
        <f t="array" ref="U2">IF(ISBLANK(F2),_xlfn.XLOOKUP(Q2,$Y$4:$Y$10,$AC$4:$AC$10,X),F2)</f>
        <v>14.919999999999995</v>
      </c>
      <c r="V2" s="5" cm="1">
        <f t="array" ref="V2">IF(ISBLANK(G2),_xlfn.XLOOKUP(Q2,$Y$4:$Y$10,$AD$4:$AD$10,X),G2)</f>
        <v>811</v>
      </c>
    </row>
    <row r="3" spans="1:30" ht="16" x14ac:dyDescent="0.2">
      <c r="A3" s="3">
        <v>64</v>
      </c>
      <c r="B3" s="9">
        <v>45059</v>
      </c>
      <c r="C3" s="5">
        <v>27.54</v>
      </c>
      <c r="D3" s="5">
        <v>29.6</v>
      </c>
      <c r="E3" s="5">
        <v>8.4</v>
      </c>
      <c r="F3" s="6">
        <v>21.71</v>
      </c>
      <c r="G3" s="5">
        <v>298.75</v>
      </c>
      <c r="J3" s="15" t="s">
        <v>2</v>
      </c>
      <c r="K3" s="15" t="s">
        <v>3</v>
      </c>
      <c r="L3" s="15" t="s">
        <v>4</v>
      </c>
      <c r="M3" s="15" t="s">
        <v>5</v>
      </c>
      <c r="N3" s="18" t="s">
        <v>6</v>
      </c>
      <c r="P3" s="9">
        <v>45059</v>
      </c>
      <c r="Q3" s="5" t="str" cm="1">
        <f t="array" ref="Q3">_xlfn.IFS(WEEKDAY(P3,2)=1,"Monday",WEEKDAY(P3,2)=2,"Tuesday",WEEKDAY(P3,2)=3,"Wednesday",WEEKDAY(P3,2)=4,"Thursday",WEEKDAY(P3,2)=5,"Friday",WEEKDAY(P3,2)=6,"Saturday",WEEKDAY(P3,2)=7,"Sunday")</f>
        <v>Saturday</v>
      </c>
      <c r="R3" s="5">
        <f t="shared" ref="R3:R66" ca="1" si="0">IF(ISBLANK(C3),AVERAGE(OFFSET(C3,-3,0,3,1),OFFSET(C3,1,0,3,1)),C3)</f>
        <v>27.54</v>
      </c>
      <c r="S3" s="5" cm="1">
        <f t="array" ref="S3">IF(ISBLANK(D3),_xlfn.XLOOKUP(Q3,$Y$4:$Y$10,$AA$4:$AA$10,X),D3)</f>
        <v>29.6</v>
      </c>
      <c r="T3" s="5" cm="1">
        <f t="array" ref="T3">IF(ISBLANK(E3),_xlfn.XLOOKUP(Q3,$Y$4:$Y$10,$AB$4:$AB$10,X),E3)</f>
        <v>8.4</v>
      </c>
      <c r="U3" s="5" cm="1">
        <f t="array" ref="U3">IF(ISBLANK(F3),_xlfn.XLOOKUP(Q3,$Y$4:$Y$10,$AC$4:$AC$10,X),F3)</f>
        <v>21.71</v>
      </c>
      <c r="V3" s="5" cm="1">
        <f t="array" ref="V3">IF(ISBLANK(G3),_xlfn.XLOOKUP(Q3,$Y$4:$Y$10,$AD$4:$AD$10,X),G3)</f>
        <v>298.75</v>
      </c>
      <c r="Y3" s="22" t="s">
        <v>48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</row>
    <row r="4" spans="1:30" ht="16" x14ac:dyDescent="0.2">
      <c r="A4" s="3">
        <v>184</v>
      </c>
      <c r="B4" s="9">
        <v>45179</v>
      </c>
      <c r="C4" s="5">
        <v>65.52000000000001</v>
      </c>
      <c r="D4" s="5">
        <v>43</v>
      </c>
      <c r="E4" s="5">
        <v>71.8</v>
      </c>
      <c r="F4" s="6">
        <v>21.540000000000006</v>
      </c>
      <c r="G4" s="5">
        <v>272</v>
      </c>
      <c r="I4" s="16" t="s">
        <v>7</v>
      </c>
      <c r="J4">
        <v>38.152159090909095</v>
      </c>
      <c r="K4">
        <v>24.888888888888889</v>
      </c>
      <c r="L4">
        <v>30.439949748743711</v>
      </c>
      <c r="M4">
        <v>18.896719543147206</v>
      </c>
      <c r="N4">
        <v>154.12882653061226</v>
      </c>
      <c r="P4" s="9">
        <v>45179</v>
      </c>
      <c r="Q4" s="5" t="str" cm="1">
        <f t="array" ref="Q4">_xlfn.IFS(WEEKDAY(P4,2)=1,"Monday",WEEKDAY(P4,2)=2,"Tuesday",WEEKDAY(P4,2)=3,"Wednesday",WEEKDAY(P4,2)=4,"Thursday",WEEKDAY(P4,2)=5,"Friday",WEEKDAY(P4,2)=6,"Saturday",WEEKDAY(P4,2)=7,"Sunday")</f>
        <v>Sunday</v>
      </c>
      <c r="R4" s="5">
        <f t="shared" ca="1" si="0"/>
        <v>65.52000000000001</v>
      </c>
      <c r="S4" s="5" cm="1">
        <f t="array" ref="S4">IF(ISBLANK(D4),_xlfn.XLOOKUP(Q4,$Y$4:$Y$10,$AA$4:$AA$10,X),D4)</f>
        <v>43</v>
      </c>
      <c r="T4" s="5" cm="1">
        <f t="array" ref="T4">IF(ISBLANK(E4),_xlfn.XLOOKUP(Q4,$Y$4:$Y$10,$AB$4:$AB$10,X),E4)</f>
        <v>71.8</v>
      </c>
      <c r="U4" s="5" cm="1">
        <f t="array" ref="U4">IF(ISBLANK(F4),_xlfn.XLOOKUP(Q4,$Y$4:$Y$10,$AC$4:$AC$10,X),F4)</f>
        <v>21.540000000000006</v>
      </c>
      <c r="V4" s="5" cm="1">
        <f t="array" ref="V4">IF(ISBLANK(G4),_xlfn.XLOOKUP(Q4,$Y$4:$Y$10,$AD$4:$AD$10,X),G4)</f>
        <v>272</v>
      </c>
      <c r="Y4" s="23" t="s">
        <v>49</v>
      </c>
      <c r="Z4">
        <v>39.640689655172409</v>
      </c>
      <c r="AA4">
        <v>26.91379310344827</v>
      </c>
      <c r="AB4">
        <v>33.007758620689664</v>
      </c>
      <c r="AC4">
        <v>20.354482758620694</v>
      </c>
      <c r="AD4">
        <v>150.15517241379311</v>
      </c>
    </row>
    <row r="5" spans="1:30" ht="16" x14ac:dyDescent="0.2">
      <c r="A5" s="3">
        <v>176</v>
      </c>
      <c r="B5" s="9">
        <v>45171</v>
      </c>
      <c r="C5" s="5">
        <v>64.38</v>
      </c>
      <c r="D5" s="5">
        <v>48.9</v>
      </c>
      <c r="E5" s="5">
        <v>41.8</v>
      </c>
      <c r="F5" s="6">
        <v>35.42</v>
      </c>
      <c r="G5" s="5">
        <v>271</v>
      </c>
      <c r="I5" s="16" t="s">
        <v>8</v>
      </c>
      <c r="J5">
        <v>1.7448925547927236</v>
      </c>
      <c r="K5">
        <v>1.5509401868376871</v>
      </c>
      <c r="L5">
        <v>1.5147309223944505</v>
      </c>
      <c r="M5">
        <v>0.99175608182831376</v>
      </c>
      <c r="N5">
        <v>5.0434897226703947</v>
      </c>
      <c r="P5" s="9">
        <v>45171</v>
      </c>
      <c r="Q5" s="5" t="str" cm="1">
        <f t="array" ref="Q5">_xlfn.IFS(WEEKDAY(P5,2)=1,"Monday",WEEKDAY(P5,2)=2,"Tuesday",WEEKDAY(P5,2)=3,"Wednesday",WEEKDAY(P5,2)=4,"Thursday",WEEKDAY(P5,2)=5,"Friday",WEEKDAY(P5,2)=6,"Saturday",WEEKDAY(P5,2)=7,"Sunday")</f>
        <v>Saturday</v>
      </c>
      <c r="R5" s="5">
        <f t="shared" ca="1" si="0"/>
        <v>64.38</v>
      </c>
      <c r="S5" s="5" cm="1">
        <f t="array" ref="S5">IF(ISBLANK(D5),_xlfn.XLOOKUP(Q5,$Y$4:$Y$10,$AA$4:$AA$10,X),D5)</f>
        <v>48.9</v>
      </c>
      <c r="T5" s="5" cm="1">
        <f t="array" ref="T5">IF(ISBLANK(E5),_xlfn.XLOOKUP(Q5,$Y$4:$Y$10,$AB$4:$AB$10,X),E5)</f>
        <v>41.8</v>
      </c>
      <c r="U5" s="5" cm="1">
        <f t="array" ref="U5">IF(ISBLANK(F5),_xlfn.XLOOKUP(Q5,$Y$4:$Y$10,$AC$4:$AC$10,X),F5)</f>
        <v>35.42</v>
      </c>
      <c r="V5" s="5" cm="1">
        <f t="array" ref="V5">IF(ISBLANK(G5),_xlfn.XLOOKUP(Q5,$Y$4:$Y$10,$AD$4:$AD$10,X),G5)</f>
        <v>271</v>
      </c>
      <c r="Y5" s="23" t="s">
        <v>50</v>
      </c>
      <c r="Z5">
        <v>36.403706896551725</v>
      </c>
      <c r="AA5">
        <v>20.358620689655176</v>
      </c>
      <c r="AB5">
        <v>31.476724137931036</v>
      </c>
      <c r="AC5">
        <v>15.220474137931031</v>
      </c>
      <c r="AD5">
        <v>144.14285714285714</v>
      </c>
    </row>
    <row r="6" spans="1:30" ht="16" x14ac:dyDescent="0.2">
      <c r="A6" s="3">
        <v>148</v>
      </c>
      <c r="B6" s="9">
        <v>45143</v>
      </c>
      <c r="C6" s="5">
        <v>50.64</v>
      </c>
      <c r="D6" s="5">
        <v>49</v>
      </c>
      <c r="E6" s="5">
        <v>44.3</v>
      </c>
      <c r="F6" s="6">
        <v>31.1</v>
      </c>
      <c r="G6" s="5">
        <v>265</v>
      </c>
      <c r="I6" s="16" t="s">
        <v>9</v>
      </c>
      <c r="J6">
        <v>38.209999999999994</v>
      </c>
      <c r="K6">
        <v>23.450000000000003</v>
      </c>
      <c r="L6">
        <v>25.9</v>
      </c>
      <c r="M6">
        <v>17.100000000000001</v>
      </c>
      <c r="N6">
        <v>139</v>
      </c>
      <c r="P6" s="9">
        <v>45143</v>
      </c>
      <c r="Q6" s="5" t="str" cm="1">
        <f t="array" ref="Q6">_xlfn.IFS(WEEKDAY(P6,2)=1,"Monday",WEEKDAY(P6,2)=2,"Tuesday",WEEKDAY(P6,2)=3,"Wednesday",WEEKDAY(P6,2)=4,"Thursday",WEEKDAY(P6,2)=5,"Friday",WEEKDAY(P6,2)=6,"Saturday",WEEKDAY(P6,2)=7,"Sunday")</f>
        <v>Saturday</v>
      </c>
      <c r="R6" s="5">
        <f t="shared" ca="1" si="0"/>
        <v>50.64</v>
      </c>
      <c r="S6" s="5" cm="1">
        <f t="array" ref="S6">IF(ISBLANK(D6),_xlfn.XLOOKUP(Q6,$Y$4:$Y$10,$AA$4:$AA$10,X),D6)</f>
        <v>49</v>
      </c>
      <c r="T6" s="5" cm="1">
        <f t="array" ref="T6">IF(ISBLANK(E6),_xlfn.XLOOKUP(Q6,$Y$4:$Y$10,$AB$4:$AB$10,X),E6)</f>
        <v>44.3</v>
      </c>
      <c r="U6" s="5" cm="1">
        <f t="array" ref="U6">IF(ISBLANK(F6),_xlfn.XLOOKUP(Q6,$Y$4:$Y$10,$AC$4:$AC$10,X),F6)</f>
        <v>31.1</v>
      </c>
      <c r="V6" s="5" cm="1">
        <f t="array" ref="V6">IF(ISBLANK(G6),_xlfn.XLOOKUP(Q6,$Y$4:$Y$10,$AD$4:$AD$10,X),G6)</f>
        <v>265</v>
      </c>
      <c r="Y6" s="23" t="s">
        <v>51</v>
      </c>
      <c r="Z6">
        <v>40.565714285714293</v>
      </c>
      <c r="AA6">
        <v>25.853571428571431</v>
      </c>
      <c r="AB6">
        <v>31.435714285714287</v>
      </c>
      <c r="AC6">
        <v>20.063214285714281</v>
      </c>
      <c r="AD6">
        <v>140.72222222222223</v>
      </c>
    </row>
    <row r="7" spans="1:30" ht="16" x14ac:dyDescent="0.2">
      <c r="A7" s="3">
        <v>129</v>
      </c>
      <c r="B7" s="9">
        <v>45124</v>
      </c>
      <c r="C7" s="5">
        <v>54.06</v>
      </c>
      <c r="D7" s="5">
        <v>49</v>
      </c>
      <c r="E7" s="5">
        <v>3.2</v>
      </c>
      <c r="F7" s="6">
        <v>45.25</v>
      </c>
      <c r="G7" s="5">
        <v>264</v>
      </c>
      <c r="I7" s="16" t="s">
        <v>10</v>
      </c>
      <c r="J7">
        <v>59.58</v>
      </c>
      <c r="K7">
        <v>5.7</v>
      </c>
      <c r="L7">
        <v>9.3000000000000007</v>
      </c>
      <c r="M7">
        <v>19.339999999999996</v>
      </c>
      <c r="N7">
        <v>129</v>
      </c>
      <c r="P7" s="9">
        <v>45124</v>
      </c>
      <c r="Q7" s="5" t="str" cm="1">
        <f t="array" ref="Q7">_xlfn.IFS(WEEKDAY(P7,2)=1,"Monday",WEEKDAY(P7,2)=2,"Tuesday",WEEKDAY(P7,2)=3,"Wednesday",WEEKDAY(P7,2)=4,"Thursday",WEEKDAY(P7,2)=5,"Friday",WEEKDAY(P7,2)=6,"Saturday",WEEKDAY(P7,2)=7,"Sunday")</f>
        <v>Monday</v>
      </c>
      <c r="R7" s="5">
        <f t="shared" ca="1" si="0"/>
        <v>54.06</v>
      </c>
      <c r="S7" s="5" cm="1">
        <f t="array" ref="S7">IF(ISBLANK(D7),_xlfn.XLOOKUP(Q7,$Y$4:$Y$10,$AA$4:$AA$10,X),D7)</f>
        <v>49</v>
      </c>
      <c r="T7" s="5" cm="1">
        <f t="array" ref="T7">IF(ISBLANK(E7),_xlfn.XLOOKUP(Q7,$Y$4:$Y$10,$AB$4:$AB$10,X),E7)</f>
        <v>3.2</v>
      </c>
      <c r="U7" s="5" cm="1">
        <f t="array" ref="U7">IF(ISBLANK(F7),_xlfn.XLOOKUP(Q7,$Y$4:$Y$10,$AC$4:$AC$10,X),F7)</f>
        <v>45.25</v>
      </c>
      <c r="V7" s="5" cm="1">
        <f t="array" ref="V7">IF(ISBLANK(G7),_xlfn.XLOOKUP(Q7,$Y$4:$Y$10,$AD$4:$AD$10,X),G7)</f>
        <v>264</v>
      </c>
      <c r="Y7" s="23" t="s">
        <v>52</v>
      </c>
      <c r="Z7">
        <v>36.484285714285711</v>
      </c>
      <c r="AA7">
        <v>24.207142857142852</v>
      </c>
      <c r="AB7">
        <v>29.835714285714282</v>
      </c>
      <c r="AC7">
        <v>17.618461538461535</v>
      </c>
      <c r="AD7">
        <v>153.82142857142858</v>
      </c>
    </row>
    <row r="8" spans="1:30" ht="16" x14ac:dyDescent="0.2">
      <c r="A8" s="3">
        <v>18</v>
      </c>
      <c r="B8" s="9">
        <v>45013</v>
      </c>
      <c r="C8" s="5">
        <v>62.279999999999994</v>
      </c>
      <c r="D8" s="5">
        <v>39.6</v>
      </c>
      <c r="E8" s="5">
        <v>55.8</v>
      </c>
      <c r="F8" s="6">
        <v>25.619999999999997</v>
      </c>
      <c r="G8" s="5">
        <v>258</v>
      </c>
      <c r="I8" s="16" t="s">
        <v>11</v>
      </c>
      <c r="J8">
        <v>24.552814614595075</v>
      </c>
      <c r="K8">
        <v>21.823662884660944</v>
      </c>
      <c r="L8">
        <v>21.367909202454289</v>
      </c>
      <c r="M8">
        <v>13.919959942153548</v>
      </c>
      <c r="N8">
        <v>70.608856117385528</v>
      </c>
      <c r="P8" s="9">
        <v>45013</v>
      </c>
      <c r="Q8" s="5" t="str" cm="1">
        <f t="array" ref="Q8">_xlfn.IFS(WEEKDAY(P8,2)=1,"Monday",WEEKDAY(P8,2)=2,"Tuesday",WEEKDAY(P8,2)=3,"Wednesday",WEEKDAY(P8,2)=4,"Thursday",WEEKDAY(P8,2)=5,"Friday",WEEKDAY(P8,2)=6,"Saturday",WEEKDAY(P8,2)=7,"Sunday")</f>
        <v>Tuesday</v>
      </c>
      <c r="R8" s="5">
        <f t="shared" ca="1" si="0"/>
        <v>62.279999999999994</v>
      </c>
      <c r="S8" s="5" cm="1">
        <f t="array" ref="S8">IF(ISBLANK(D8),_xlfn.XLOOKUP(Q8,$Y$4:$Y$10,$AA$4:$AA$10,X),D8)</f>
        <v>39.6</v>
      </c>
      <c r="T8" s="5" cm="1">
        <f t="array" ref="T8">IF(ISBLANK(E8),_xlfn.XLOOKUP(Q8,$Y$4:$Y$10,$AB$4:$AB$10,X),E8)</f>
        <v>55.8</v>
      </c>
      <c r="U8" s="5" cm="1">
        <f t="array" ref="U8">IF(ISBLANK(F8),_xlfn.XLOOKUP(Q8,$Y$4:$Y$10,$AC$4:$AC$10,X),F8)</f>
        <v>25.619999999999997</v>
      </c>
      <c r="V8" s="5" cm="1">
        <f t="array" ref="V8">IF(ISBLANK(G8),_xlfn.XLOOKUP(Q8,$Y$4:$Y$10,$AD$4:$AD$10,X),G8)</f>
        <v>258</v>
      </c>
      <c r="Y8" s="23" t="s">
        <v>53</v>
      </c>
      <c r="Z8">
        <v>43.752857142857145</v>
      </c>
      <c r="AA8">
        <v>21.607142857142858</v>
      </c>
      <c r="AB8">
        <v>24.892857142857146</v>
      </c>
      <c r="AC8">
        <v>19.095185185185183</v>
      </c>
      <c r="AD8">
        <v>154.375</v>
      </c>
    </row>
    <row r="9" spans="1:30" ht="16" x14ac:dyDescent="0.2">
      <c r="A9" s="3">
        <v>99</v>
      </c>
      <c r="B9" s="9">
        <v>45094</v>
      </c>
      <c r="C9" s="5">
        <v>64.94</v>
      </c>
      <c r="D9" s="5">
        <v>42.3</v>
      </c>
      <c r="E9" s="5">
        <v>51.2</v>
      </c>
      <c r="F9" s="6">
        <v>29.639999999999993</v>
      </c>
      <c r="G9" s="5">
        <v>257</v>
      </c>
      <c r="I9" s="16" t="s">
        <v>12</v>
      </c>
      <c r="J9">
        <v>602.84070549867351</v>
      </c>
      <c r="K9">
        <v>476.27226170332767</v>
      </c>
      <c r="L9">
        <v>456.58754368433068</v>
      </c>
      <c r="M9">
        <v>193.76528479115942</v>
      </c>
      <c r="N9">
        <v>4985.6105622056511</v>
      </c>
      <c r="P9" s="9">
        <v>45094</v>
      </c>
      <c r="Q9" s="5" t="str" cm="1">
        <f t="array" ref="Q9">_xlfn.IFS(WEEKDAY(P9,2)=1,"Monday",WEEKDAY(P9,2)=2,"Tuesday",WEEKDAY(P9,2)=3,"Wednesday",WEEKDAY(P9,2)=4,"Thursday",WEEKDAY(P9,2)=5,"Friday",WEEKDAY(P9,2)=6,"Saturday",WEEKDAY(P9,2)=7,"Sunday")</f>
        <v>Saturday</v>
      </c>
      <c r="R9" s="5">
        <f t="shared" ca="1" si="0"/>
        <v>64.94</v>
      </c>
      <c r="S9" s="5" cm="1">
        <f t="array" ref="S9">IF(ISBLANK(D9),_xlfn.XLOOKUP(Q9,$Y$4:$Y$10,$AA$4:$AA$10,X),D9)</f>
        <v>42.3</v>
      </c>
      <c r="T9" s="5" cm="1">
        <f t="array" ref="T9">IF(ISBLANK(E9),_xlfn.XLOOKUP(Q9,$Y$4:$Y$10,$AB$4:$AB$10,X),E9)</f>
        <v>51.2</v>
      </c>
      <c r="U9" s="5" cm="1">
        <f t="array" ref="U9">IF(ISBLANK(F9),_xlfn.XLOOKUP(Q9,$Y$4:$Y$10,$AC$4:$AC$10,X),F9)</f>
        <v>29.639999999999993</v>
      </c>
      <c r="V9" s="5" cm="1">
        <f t="array" ref="V9">IF(ISBLANK(G9),_xlfn.XLOOKUP(Q9,$Y$4:$Y$10,$AD$4:$AD$10,X),G9)</f>
        <v>257</v>
      </c>
      <c r="Y9" s="24" t="s">
        <v>54</v>
      </c>
      <c r="Z9" s="15">
        <v>36.442142857142855</v>
      </c>
      <c r="AA9" s="15">
        <v>29.510344827586209</v>
      </c>
      <c r="AB9" s="15">
        <v>30.931034482758616</v>
      </c>
      <c r="AC9" s="15">
        <v>19.885517241379308</v>
      </c>
      <c r="AD9" s="15">
        <v>164.45535714285714</v>
      </c>
    </row>
    <row r="10" spans="1:30" ht="16" x14ac:dyDescent="0.2">
      <c r="A10" s="3">
        <v>37</v>
      </c>
      <c r="B10" s="9">
        <v>45032</v>
      </c>
      <c r="C10" s="5">
        <v>56.379999999999995</v>
      </c>
      <c r="D10" s="5">
        <v>43.8</v>
      </c>
      <c r="E10" s="5">
        <v>5</v>
      </c>
      <c r="F10" s="6">
        <v>46.589999999999996</v>
      </c>
      <c r="G10" s="5">
        <v>256</v>
      </c>
      <c r="I10" s="16" t="s">
        <v>13</v>
      </c>
      <c r="J10">
        <v>12.87399097842639</v>
      </c>
      <c r="K10">
        <v>36.846645553463354</v>
      </c>
      <c r="L10">
        <v>-5.3538719332383966E-2</v>
      </c>
      <c r="M10">
        <v>16.402234256253461</v>
      </c>
      <c r="N10">
        <v>37.380807651552779</v>
      </c>
      <c r="P10" s="9">
        <v>45032</v>
      </c>
      <c r="Q10" s="5" t="str" cm="1">
        <f t="array" ref="Q10">_xlfn.IFS(WEEKDAY(P10,2)=1,"Monday",WEEKDAY(P10,2)=2,"Tuesday",WEEKDAY(P10,2)=3,"Wednesday",WEEKDAY(P10,2)=4,"Thursday",WEEKDAY(P10,2)=5,"Friday",WEEKDAY(P10,2)=6,"Saturday",WEEKDAY(P10,2)=7,"Sunday")</f>
        <v>Sunday</v>
      </c>
      <c r="R10" s="5">
        <f t="shared" ca="1" si="0"/>
        <v>56.379999999999995</v>
      </c>
      <c r="S10" s="5" cm="1">
        <f t="array" ref="S10">IF(ISBLANK(D10),_xlfn.XLOOKUP(Q10,$Y$4:$Y$10,$AA$4:$AA$10,X),D10)</f>
        <v>43.8</v>
      </c>
      <c r="T10" s="5" cm="1">
        <f t="array" ref="T10">IF(ISBLANK(E10),_xlfn.XLOOKUP(Q10,$Y$4:$Y$10,$AB$4:$AB$10,X),E10)</f>
        <v>5</v>
      </c>
      <c r="U10" s="5" cm="1">
        <f t="array" ref="U10">IF(ISBLANK(F10),_xlfn.XLOOKUP(Q10,$Y$4:$Y$10,$AC$4:$AC$10,X),F10)</f>
        <v>46.589999999999996</v>
      </c>
      <c r="V10" s="5" cm="1">
        <f t="array" ref="V10">IF(ISBLANK(G10),_xlfn.XLOOKUP(Q10,$Y$4:$Y$10,$AD$4:$AD$10,X),G10)</f>
        <v>256</v>
      </c>
      <c r="Y10" s="24" t="s">
        <v>55</v>
      </c>
      <c r="Z10" s="15">
        <v>33.785000000000004</v>
      </c>
      <c r="AA10" s="15">
        <v>25.725925925925928</v>
      </c>
      <c r="AB10" s="15">
        <v>31.353571428571428</v>
      </c>
      <c r="AC10" s="15">
        <v>19.961379310344832</v>
      </c>
      <c r="AD10" s="15">
        <v>170.89285714285714</v>
      </c>
    </row>
    <row r="11" spans="1:30" ht="16" x14ac:dyDescent="0.2">
      <c r="A11" s="3">
        <v>102</v>
      </c>
      <c r="B11" s="9">
        <v>45097</v>
      </c>
      <c r="C11" s="5">
        <v>63.279999999999994</v>
      </c>
      <c r="D11" s="5">
        <v>36.299999999999997</v>
      </c>
      <c r="E11" s="5">
        <v>93.625</v>
      </c>
      <c r="F11" s="6">
        <v>10.339999999999989</v>
      </c>
      <c r="G11" s="5">
        <v>254</v>
      </c>
      <c r="I11" s="16" t="s">
        <v>14</v>
      </c>
      <c r="J11">
        <v>2.5212583383432419</v>
      </c>
      <c r="K11">
        <v>4.3770741854962596</v>
      </c>
      <c r="L11">
        <v>0.74489686340697081</v>
      </c>
      <c r="M11">
        <v>3.1282297794304399</v>
      </c>
      <c r="N11">
        <v>4.2664083355630975</v>
      </c>
      <c r="P11" s="9">
        <v>45097</v>
      </c>
      <c r="Q11" s="5" t="str" cm="1">
        <f t="array" ref="Q11">_xlfn.IFS(WEEKDAY(P11,2)=1,"Monday",WEEKDAY(P11,2)=2,"Tuesday",WEEKDAY(P11,2)=3,"Wednesday",WEEKDAY(P11,2)=4,"Thursday",WEEKDAY(P11,2)=5,"Friday",WEEKDAY(P11,2)=6,"Saturday",WEEKDAY(P11,2)=7,"Sunday")</f>
        <v>Tuesday</v>
      </c>
      <c r="R11" s="5">
        <f t="shared" ca="1" si="0"/>
        <v>63.279999999999994</v>
      </c>
      <c r="S11" s="5" cm="1">
        <f t="array" ref="S11">IF(ISBLANK(D11),_xlfn.XLOOKUP(Q11,$Y$4:$Y$10,$AA$4:$AA$10,X),D11)</f>
        <v>36.299999999999997</v>
      </c>
      <c r="T11" s="5" cm="1">
        <f t="array" ref="T11">IF(ISBLANK(E11),_xlfn.XLOOKUP(Q11,$Y$4:$Y$10,$AB$4:$AB$10,X),E11)</f>
        <v>93.625</v>
      </c>
      <c r="U11" s="5" cm="1">
        <f t="array" ref="U11">IF(ISBLANK(F11),_xlfn.XLOOKUP(Q11,$Y$4:$Y$10,$AC$4:$AC$10,X),F11)</f>
        <v>10.339999999999989</v>
      </c>
      <c r="V11" s="5" cm="1">
        <f t="array" ref="V11">IF(ISBLANK(G11),_xlfn.XLOOKUP(Q11,$Y$4:$Y$10,$AD$4:$AD$10,X),G11)</f>
        <v>254</v>
      </c>
      <c r="Y11" s="23" t="s">
        <v>56</v>
      </c>
      <c r="Z11">
        <v>38.152159090909095</v>
      </c>
      <c r="AA11">
        <v>24.888888888888903</v>
      </c>
      <c r="AB11">
        <v>30.4399497487437</v>
      </c>
      <c r="AC11">
        <v>18.896719543147199</v>
      </c>
      <c r="AD11">
        <v>154.12882653061226</v>
      </c>
    </row>
    <row r="12" spans="1:30" ht="16" x14ac:dyDescent="0.2">
      <c r="A12" s="3">
        <v>48</v>
      </c>
      <c r="B12" s="9">
        <v>45043</v>
      </c>
      <c r="C12" s="5">
        <v>52.980000000000004</v>
      </c>
      <c r="D12" s="5">
        <v>41.5</v>
      </c>
      <c r="E12" s="5">
        <v>18.5</v>
      </c>
      <c r="F12" s="6">
        <v>37.340000000000003</v>
      </c>
      <c r="G12" s="5">
        <v>245</v>
      </c>
      <c r="I12" s="16" t="s">
        <v>15</v>
      </c>
      <c r="J12">
        <v>193.51999999999998</v>
      </c>
      <c r="K12">
        <v>225.5</v>
      </c>
      <c r="L12">
        <v>93.325000000000003</v>
      </c>
      <c r="M12">
        <v>110.88</v>
      </c>
      <c r="N12">
        <v>783</v>
      </c>
      <c r="P12" s="9">
        <v>45043</v>
      </c>
      <c r="Q12" s="5" t="str" cm="1">
        <f t="array" ref="Q12">_xlfn.IFS(WEEKDAY(P12,2)=1,"Monday",WEEKDAY(P12,2)=2,"Tuesday",WEEKDAY(P12,2)=3,"Wednesday",WEEKDAY(P12,2)=4,"Thursday",WEEKDAY(P12,2)=5,"Friday",WEEKDAY(P12,2)=6,"Saturday",WEEKDAY(P12,2)=7,"Sunday")</f>
        <v>Thursday</v>
      </c>
      <c r="R12" s="5">
        <f t="shared" ca="1" si="0"/>
        <v>52.980000000000004</v>
      </c>
      <c r="S12" s="5" cm="1">
        <f t="array" ref="S12">IF(ISBLANK(D12),_xlfn.XLOOKUP(Q12,$Y$4:$Y$10,$AA$4:$AA$10,X),D12)</f>
        <v>41.5</v>
      </c>
      <c r="T12" s="5" cm="1">
        <f t="array" ref="T12">IF(ISBLANK(E12),_xlfn.XLOOKUP(Q12,$Y$4:$Y$10,$AB$4:$AB$10,X),E12)</f>
        <v>18.5</v>
      </c>
      <c r="U12" s="5" cm="1">
        <f t="array" ref="U12">IF(ISBLANK(F12),_xlfn.XLOOKUP(Q12,$Y$4:$Y$10,$AC$4:$AC$10,X),F12)</f>
        <v>37.340000000000003</v>
      </c>
      <c r="V12" s="5" cm="1">
        <f t="array" ref="V12">IF(ISBLANK(G12),_xlfn.XLOOKUP(Q12,$Y$4:$Y$10,$AD$4:$AD$10,X),G12)</f>
        <v>245</v>
      </c>
    </row>
    <row r="13" spans="1:30" ht="16" x14ac:dyDescent="0.2">
      <c r="A13" s="3">
        <v>56</v>
      </c>
      <c r="B13" s="9">
        <v>45051</v>
      </c>
      <c r="C13" s="5">
        <v>40.78</v>
      </c>
      <c r="D13" s="5">
        <v>49.4</v>
      </c>
      <c r="E13" s="5">
        <v>60</v>
      </c>
      <c r="F13" s="6">
        <v>20.590000000000003</v>
      </c>
      <c r="G13" s="5">
        <v>240</v>
      </c>
      <c r="I13" s="16" t="s">
        <v>16</v>
      </c>
      <c r="J13">
        <v>3.46</v>
      </c>
      <c r="K13">
        <v>0</v>
      </c>
      <c r="L13">
        <v>0.3</v>
      </c>
      <c r="M13">
        <v>0.12000000000000455</v>
      </c>
      <c r="N13">
        <v>28</v>
      </c>
      <c r="P13" s="9">
        <v>45051</v>
      </c>
      <c r="Q13" s="5" t="str" cm="1">
        <f t="array" ref="Q13">_xlfn.IFS(WEEKDAY(P13,2)=1,"Monday",WEEKDAY(P13,2)=2,"Tuesday",WEEKDAY(P13,2)=3,"Wednesday",WEEKDAY(P13,2)=4,"Thursday",WEEKDAY(P13,2)=5,"Friday",WEEKDAY(P13,2)=6,"Saturday",WEEKDAY(P13,2)=7,"Sunday")</f>
        <v>Friday</v>
      </c>
      <c r="R13" s="5">
        <f t="shared" ca="1" si="0"/>
        <v>40.78</v>
      </c>
      <c r="S13" s="5" cm="1">
        <f t="array" ref="S13">IF(ISBLANK(D13),_xlfn.XLOOKUP(Q13,$Y$4:$Y$10,$AA$4:$AA$10,X),D13)</f>
        <v>49.4</v>
      </c>
      <c r="T13" s="5" cm="1">
        <f t="array" ref="T13">IF(ISBLANK(E13),_xlfn.XLOOKUP(Q13,$Y$4:$Y$10,$AB$4:$AB$10,X),E13)</f>
        <v>60</v>
      </c>
      <c r="U13" s="5" cm="1">
        <f t="array" ref="U13">IF(ISBLANK(F13),_xlfn.XLOOKUP(Q13,$Y$4:$Y$10,$AC$4:$AC$10,X),F13)</f>
        <v>20.590000000000003</v>
      </c>
      <c r="V13" s="5" cm="1">
        <f t="array" ref="V13">IF(ISBLANK(G13),_xlfn.XLOOKUP(Q13,$Y$4:$Y$10,$AD$4:$AD$10,X),G13)</f>
        <v>240</v>
      </c>
    </row>
    <row r="14" spans="1:30" ht="16" x14ac:dyDescent="0.2">
      <c r="A14" s="3">
        <v>62</v>
      </c>
      <c r="B14" s="9">
        <v>45057</v>
      </c>
      <c r="C14" s="5">
        <v>61.260000000000005</v>
      </c>
      <c r="D14" s="5">
        <v>42.7</v>
      </c>
      <c r="E14" s="5">
        <v>54.7</v>
      </c>
      <c r="F14" s="6">
        <v>25.6</v>
      </c>
      <c r="G14" s="5">
        <v>240</v>
      </c>
      <c r="I14" s="16" t="s">
        <v>17</v>
      </c>
      <c r="J14">
        <v>196.98</v>
      </c>
      <c r="K14">
        <v>225.5</v>
      </c>
      <c r="L14">
        <v>93.625</v>
      </c>
      <c r="M14">
        <v>111</v>
      </c>
      <c r="N14">
        <v>811</v>
      </c>
      <c r="P14" s="9">
        <v>45057</v>
      </c>
      <c r="Q14" s="5" t="str" cm="1">
        <f t="array" ref="Q14">_xlfn.IFS(WEEKDAY(P14,2)=1,"Monday",WEEKDAY(P14,2)=2,"Tuesday",WEEKDAY(P14,2)=3,"Wednesday",WEEKDAY(P14,2)=4,"Thursday",WEEKDAY(P14,2)=5,"Friday",WEEKDAY(P14,2)=6,"Saturday",WEEKDAY(P14,2)=7,"Sunday")</f>
        <v>Thursday</v>
      </c>
      <c r="R14" s="5">
        <f t="shared" ca="1" si="0"/>
        <v>61.260000000000005</v>
      </c>
      <c r="S14" s="5" cm="1">
        <f t="array" ref="S14">IF(ISBLANK(D14),_xlfn.XLOOKUP(Q14,$Y$4:$Y$10,$AA$4:$AA$10,X),D14)</f>
        <v>42.7</v>
      </c>
      <c r="T14" s="5" cm="1">
        <f t="array" ref="T14">IF(ISBLANK(E14),_xlfn.XLOOKUP(Q14,$Y$4:$Y$10,$AB$4:$AB$10,X),E14)</f>
        <v>54.7</v>
      </c>
      <c r="U14" s="5" cm="1">
        <f t="array" ref="U14">IF(ISBLANK(F14),_xlfn.XLOOKUP(Q14,$Y$4:$Y$10,$AC$4:$AC$10,X),F14)</f>
        <v>25.6</v>
      </c>
      <c r="V14" s="5" cm="1">
        <f t="array" ref="V14">IF(ISBLANK(G14),_xlfn.XLOOKUP(Q14,$Y$4:$Y$10,$AD$4:$AD$10,X),G14)</f>
        <v>240</v>
      </c>
    </row>
    <row r="15" spans="1:30" ht="16" x14ac:dyDescent="0.2">
      <c r="A15" s="3">
        <v>16</v>
      </c>
      <c r="B15" s="9">
        <v>45011</v>
      </c>
      <c r="C15" s="5">
        <v>42.08</v>
      </c>
      <c r="D15" s="5">
        <v>47.7</v>
      </c>
      <c r="E15" s="5">
        <v>52.9</v>
      </c>
      <c r="F15" s="6">
        <v>22.23</v>
      </c>
      <c r="G15" s="5">
        <v>240</v>
      </c>
      <c r="I15" s="16" t="s">
        <v>18</v>
      </c>
      <c r="J15">
        <v>7554.1275000000014</v>
      </c>
      <c r="K15">
        <v>4928</v>
      </c>
      <c r="L15">
        <v>6057.5499999999984</v>
      </c>
      <c r="M15">
        <v>3722.6537499999995</v>
      </c>
      <c r="N15">
        <v>30209.25</v>
      </c>
      <c r="P15" s="9">
        <v>45011</v>
      </c>
      <c r="Q15" s="5" t="str" cm="1">
        <f t="array" ref="Q15">_xlfn.IFS(WEEKDAY(P15,2)=1,"Monday",WEEKDAY(P15,2)=2,"Tuesday",WEEKDAY(P15,2)=3,"Wednesday",WEEKDAY(P15,2)=4,"Thursday",WEEKDAY(P15,2)=5,"Friday",WEEKDAY(P15,2)=6,"Saturday",WEEKDAY(P15,2)=7,"Sunday")</f>
        <v>Sunday</v>
      </c>
      <c r="R15" s="5">
        <f t="shared" ca="1" si="0"/>
        <v>42.08</v>
      </c>
      <c r="S15" s="5" cm="1">
        <f t="array" ref="S15">IF(ISBLANK(D15),_xlfn.XLOOKUP(Q15,$Y$4:$Y$10,$AA$4:$AA$10,X),D15)</f>
        <v>47.7</v>
      </c>
      <c r="T15" s="5" cm="1">
        <f t="array" ref="T15">IF(ISBLANK(E15),_xlfn.XLOOKUP(Q15,$Y$4:$Y$10,$AB$4:$AB$10,X),E15)</f>
        <v>52.9</v>
      </c>
      <c r="U15" s="5" cm="1">
        <f t="array" ref="U15">IF(ISBLANK(F15),_xlfn.XLOOKUP(Q15,$Y$4:$Y$10,$AC$4:$AC$10,X),F15)</f>
        <v>22.23</v>
      </c>
      <c r="V15" s="5" cm="1">
        <f t="array" ref="V15">IF(ISBLANK(G15),_xlfn.XLOOKUP(Q15,$Y$4:$Y$10,$AD$4:$AD$10,X),G15)</f>
        <v>240</v>
      </c>
    </row>
    <row r="16" spans="1:30" ht="16" x14ac:dyDescent="0.2">
      <c r="A16" s="3">
        <v>59</v>
      </c>
      <c r="B16" s="9">
        <v>45054</v>
      </c>
      <c r="C16" s="5">
        <v>49.160000000000004</v>
      </c>
      <c r="D16" s="5">
        <v>49.6</v>
      </c>
      <c r="E16" s="5">
        <v>37.700000000000003</v>
      </c>
      <c r="F16" s="6">
        <v>30.8</v>
      </c>
      <c r="G16" s="5">
        <v>239</v>
      </c>
      <c r="I16" s="16" t="s">
        <v>19</v>
      </c>
      <c r="J16">
        <v>198</v>
      </c>
      <c r="K16">
        <v>198</v>
      </c>
      <c r="L16">
        <v>199</v>
      </c>
      <c r="M16">
        <v>197</v>
      </c>
      <c r="N16">
        <v>196</v>
      </c>
      <c r="P16" s="9">
        <v>45054</v>
      </c>
      <c r="Q16" s="5" t="str" cm="1">
        <f t="array" ref="Q16">_xlfn.IFS(WEEKDAY(P16,2)=1,"Monday",WEEKDAY(P16,2)=2,"Tuesday",WEEKDAY(P16,2)=3,"Wednesday",WEEKDAY(P16,2)=4,"Thursday",WEEKDAY(P16,2)=5,"Friday",WEEKDAY(P16,2)=6,"Saturday",WEEKDAY(P16,2)=7,"Sunday")</f>
        <v>Monday</v>
      </c>
      <c r="R16" s="5">
        <f t="shared" ca="1" si="0"/>
        <v>49.160000000000004</v>
      </c>
      <c r="S16" s="5" cm="1">
        <f t="array" ref="S16">IF(ISBLANK(D16),_xlfn.XLOOKUP(Q16,$Y$4:$Y$10,$AA$4:$AA$10,X),D16)</f>
        <v>49.6</v>
      </c>
      <c r="T16" s="5" cm="1">
        <f t="array" ref="T16">IF(ISBLANK(E16),_xlfn.XLOOKUP(Q16,$Y$4:$Y$10,$AB$4:$AB$10,X),E16)</f>
        <v>37.700000000000003</v>
      </c>
      <c r="U16" s="5" cm="1">
        <f t="array" ref="U16">IF(ISBLANK(F16),_xlfn.XLOOKUP(Q16,$Y$4:$Y$10,$AC$4:$AC$10,X),F16)</f>
        <v>30.8</v>
      </c>
      <c r="V16" s="5" cm="1">
        <f t="array" ref="V16">IF(ISBLANK(G16),_xlfn.XLOOKUP(Q16,$Y$4:$Y$10,$AD$4:$AD$10,X),G16)</f>
        <v>239</v>
      </c>
    </row>
    <row r="17" spans="1:22" ht="16" x14ac:dyDescent="0.2">
      <c r="A17" s="3">
        <v>1</v>
      </c>
      <c r="B17" s="9">
        <v>44996</v>
      </c>
      <c r="C17" s="5">
        <v>56.02</v>
      </c>
      <c r="D17" s="5">
        <v>37.799999999999997</v>
      </c>
      <c r="E17" s="5">
        <v>69.2</v>
      </c>
      <c r="F17" s="6">
        <v>14.229999999999993</v>
      </c>
      <c r="G17" s="5">
        <v>236</v>
      </c>
      <c r="I17" s="16" t="s">
        <v>20</v>
      </c>
      <c r="J17">
        <v>196.98</v>
      </c>
      <c r="K17">
        <v>225.5</v>
      </c>
      <c r="L17">
        <v>93.625</v>
      </c>
      <c r="M17">
        <v>111</v>
      </c>
      <c r="N17">
        <v>811</v>
      </c>
      <c r="P17" s="9">
        <v>44996</v>
      </c>
      <c r="Q17" s="5" t="str" cm="1">
        <f t="array" ref="Q17">_xlfn.IFS(WEEKDAY(P17,2)=1,"Monday",WEEKDAY(P17,2)=2,"Tuesday",WEEKDAY(P17,2)=3,"Wednesday",WEEKDAY(P17,2)=4,"Thursday",WEEKDAY(P17,2)=5,"Friday",WEEKDAY(P17,2)=6,"Saturday",WEEKDAY(P17,2)=7,"Sunday")</f>
        <v>Saturday</v>
      </c>
      <c r="R17" s="5">
        <f t="shared" ca="1" si="0"/>
        <v>56.02</v>
      </c>
      <c r="S17" s="5" cm="1">
        <f t="array" ref="S17">IF(ISBLANK(D17),_xlfn.XLOOKUP(Q17,$Y$4:$Y$10,$AA$4:$AA$10,X),D17)</f>
        <v>37.799999999999997</v>
      </c>
      <c r="T17" s="5" cm="1">
        <f t="array" ref="T17">IF(ISBLANK(E17),_xlfn.XLOOKUP(Q17,$Y$4:$Y$10,$AB$4:$AB$10,X),E17)</f>
        <v>69.2</v>
      </c>
      <c r="U17" s="5" cm="1">
        <f t="array" ref="U17">IF(ISBLANK(F17),_xlfn.XLOOKUP(Q17,$Y$4:$Y$10,$AC$4:$AC$10,X),F17)</f>
        <v>14.229999999999993</v>
      </c>
      <c r="V17" s="5" cm="1">
        <f t="array" ref="V17">IF(ISBLANK(G17),_xlfn.XLOOKUP(Q17,$Y$4:$Y$10,$AD$4:$AD$10,X),G17)</f>
        <v>236</v>
      </c>
    </row>
    <row r="18" spans="1:22" ht="16" x14ac:dyDescent="0.2">
      <c r="A18" s="3">
        <v>199</v>
      </c>
      <c r="B18" s="9">
        <v>45194</v>
      </c>
      <c r="C18" s="5">
        <v>57.720000000000006</v>
      </c>
      <c r="D18" s="5">
        <v>42</v>
      </c>
      <c r="E18" s="5">
        <v>66.2</v>
      </c>
      <c r="F18" s="6">
        <v>22.879999999999995</v>
      </c>
      <c r="G18" s="5">
        <v>235.5</v>
      </c>
      <c r="I18" s="16" t="s">
        <v>21</v>
      </c>
      <c r="J18">
        <v>3.46</v>
      </c>
      <c r="K18">
        <v>0</v>
      </c>
      <c r="L18">
        <v>0.3</v>
      </c>
      <c r="M18">
        <v>0.12000000000000455</v>
      </c>
      <c r="N18">
        <v>28</v>
      </c>
      <c r="P18" s="9">
        <v>45194</v>
      </c>
      <c r="Q18" s="5" t="str" cm="1">
        <f t="array" ref="Q18">_xlfn.IFS(WEEKDAY(P18,2)=1,"Monday",WEEKDAY(P18,2)=2,"Tuesday",WEEKDAY(P18,2)=3,"Wednesday",WEEKDAY(P18,2)=4,"Thursday",WEEKDAY(P18,2)=5,"Friday",WEEKDAY(P18,2)=6,"Saturday",WEEKDAY(P18,2)=7,"Sunday")</f>
        <v>Monday</v>
      </c>
      <c r="R18" s="5">
        <f t="shared" ca="1" si="0"/>
        <v>57.720000000000006</v>
      </c>
      <c r="S18" s="5" cm="1">
        <f t="array" ref="S18">IF(ISBLANK(D18),_xlfn.XLOOKUP(Q18,$Y$4:$Y$10,$AA$4:$AA$10,X),D18)</f>
        <v>42</v>
      </c>
      <c r="T18" s="5" cm="1">
        <f t="array" ref="T18">IF(ISBLANK(E18),_xlfn.XLOOKUP(Q18,$Y$4:$Y$10,$AB$4:$AB$10,X),E18)</f>
        <v>66.2</v>
      </c>
      <c r="U18" s="5" cm="1">
        <f t="array" ref="U18">IF(ISBLANK(F18),_xlfn.XLOOKUP(Q18,$Y$4:$Y$10,$AC$4:$AC$10,X),F18)</f>
        <v>22.879999999999995</v>
      </c>
      <c r="V18" s="5" cm="1">
        <f t="array" ref="V18">IF(ISBLANK(G18),_xlfn.XLOOKUP(Q18,$Y$4:$Y$10,$AD$4:$AD$10,X),G18)</f>
        <v>235.5</v>
      </c>
    </row>
    <row r="19" spans="1:22" ht="16" x14ac:dyDescent="0.2">
      <c r="A19" s="3">
        <v>53</v>
      </c>
      <c r="B19" s="9">
        <v>45048</v>
      </c>
      <c r="C19" s="5">
        <v>44.28</v>
      </c>
      <c r="D19" s="5">
        <v>41.7</v>
      </c>
      <c r="E19" s="5">
        <v>39.6</v>
      </c>
      <c r="F19" s="6">
        <v>26.65</v>
      </c>
      <c r="G19" s="5">
        <v>235</v>
      </c>
      <c r="I19" s="16" t="s">
        <v>22</v>
      </c>
      <c r="J19">
        <v>3.4410659444196483</v>
      </c>
      <c r="K19">
        <v>3.0585765548142803</v>
      </c>
      <c r="L19">
        <v>2.9870757841815525</v>
      </c>
      <c r="M19">
        <v>1.9558830060873369</v>
      </c>
      <c r="N19">
        <v>9.9467906373289452</v>
      </c>
      <c r="P19" s="9">
        <v>45048</v>
      </c>
      <c r="Q19" s="5" t="str" cm="1">
        <f t="array" ref="Q19">_xlfn.IFS(WEEKDAY(P19,2)=1,"Monday",WEEKDAY(P19,2)=2,"Tuesday",WEEKDAY(P19,2)=3,"Wednesday",WEEKDAY(P19,2)=4,"Thursday",WEEKDAY(P19,2)=5,"Friday",WEEKDAY(P19,2)=6,"Saturday",WEEKDAY(P19,2)=7,"Sunday")</f>
        <v>Tuesday</v>
      </c>
      <c r="R19" s="5">
        <f t="shared" ca="1" si="0"/>
        <v>44.28</v>
      </c>
      <c r="S19" s="5" cm="1">
        <f t="array" ref="S19">IF(ISBLANK(D19),_xlfn.XLOOKUP(Q19,$Y$4:$Y$10,$AA$4:$AA$10,X),D19)</f>
        <v>41.7</v>
      </c>
      <c r="T19" s="5" cm="1">
        <f t="array" ref="T19">IF(ISBLANK(E19),_xlfn.XLOOKUP(Q19,$Y$4:$Y$10,$AB$4:$AB$10,X),E19)</f>
        <v>39.6</v>
      </c>
      <c r="U19" s="5" cm="1">
        <f t="array" ref="U19">IF(ISBLANK(F19),_xlfn.XLOOKUP(Q19,$Y$4:$Y$10,$AC$4:$AC$10,X),F19)</f>
        <v>26.65</v>
      </c>
      <c r="V19" s="5" cm="1">
        <f t="array" ref="V19">IF(ISBLANK(G19),_xlfn.XLOOKUP(Q19,$Y$4:$Y$10,$AD$4:$AD$10,X),G19)</f>
        <v>235</v>
      </c>
    </row>
    <row r="20" spans="1:22" ht="16" x14ac:dyDescent="0.2">
      <c r="A20" s="3">
        <v>31</v>
      </c>
      <c r="B20" s="9">
        <v>45026</v>
      </c>
      <c r="C20" s="5">
        <v>59.58</v>
      </c>
      <c r="D20" s="5">
        <v>28.3</v>
      </c>
      <c r="E20" s="5">
        <v>43.2</v>
      </c>
      <c r="F20" s="6">
        <v>26.159999999999997</v>
      </c>
      <c r="G20" s="5">
        <v>231</v>
      </c>
      <c r="P20" s="9">
        <v>45026</v>
      </c>
      <c r="Q20" s="5" t="str" cm="1">
        <f t="array" ref="Q20">_xlfn.IFS(WEEKDAY(P20,2)=1,"Monday",WEEKDAY(P20,2)=2,"Tuesday",WEEKDAY(P20,2)=3,"Wednesday",WEEKDAY(P20,2)=4,"Thursday",WEEKDAY(P20,2)=5,"Friday",WEEKDAY(P20,2)=6,"Saturday",WEEKDAY(P20,2)=7,"Sunday")</f>
        <v>Monday</v>
      </c>
      <c r="R20" s="5">
        <f t="shared" ca="1" si="0"/>
        <v>59.58</v>
      </c>
      <c r="S20" s="5" cm="1">
        <f t="array" ref="S20">IF(ISBLANK(D20),_xlfn.XLOOKUP(Q20,$Y$4:$Y$10,$AA$4:$AA$10,X),D20)</f>
        <v>28.3</v>
      </c>
      <c r="T20" s="5" cm="1">
        <f t="array" ref="T20">IF(ISBLANK(E20),_xlfn.XLOOKUP(Q20,$Y$4:$Y$10,$AB$4:$AB$10,X),E20)</f>
        <v>43.2</v>
      </c>
      <c r="U20" s="5" cm="1">
        <f t="array" ref="U20">IF(ISBLANK(F20),_xlfn.XLOOKUP(Q20,$Y$4:$Y$10,$AC$4:$AC$10,X),F20)</f>
        <v>26.159999999999997</v>
      </c>
      <c r="V20" s="5" cm="1">
        <f t="array" ref="V20">IF(ISBLANK(G20),_xlfn.XLOOKUP(Q20,$Y$4:$Y$10,$AD$4:$AD$10,X),G20)</f>
        <v>231</v>
      </c>
    </row>
    <row r="21" spans="1:22" ht="16" x14ac:dyDescent="0.2">
      <c r="A21" s="3">
        <v>40</v>
      </c>
      <c r="B21" s="9">
        <v>45035</v>
      </c>
      <c r="C21" s="5">
        <v>53.6</v>
      </c>
      <c r="D21" s="5">
        <v>37.700000000000003</v>
      </c>
      <c r="E21" s="5">
        <v>32</v>
      </c>
      <c r="F21" s="6">
        <v>28.850000000000005</v>
      </c>
      <c r="G21" s="5">
        <v>230</v>
      </c>
      <c r="P21" s="9">
        <v>45035</v>
      </c>
      <c r="Q21" s="5" t="str" cm="1">
        <f t="array" ref="Q21">_xlfn.IFS(WEEKDAY(P21,2)=1,"Monday",WEEKDAY(P21,2)=2,"Tuesday",WEEKDAY(P21,2)=3,"Wednesday",WEEKDAY(P21,2)=4,"Thursday",WEEKDAY(P21,2)=5,"Friday",WEEKDAY(P21,2)=6,"Saturday",WEEKDAY(P21,2)=7,"Sunday")</f>
        <v>Wednesday</v>
      </c>
      <c r="R21" s="5">
        <f t="shared" ca="1" si="0"/>
        <v>53.6</v>
      </c>
      <c r="S21" s="5" cm="1">
        <f t="array" ref="S21">IF(ISBLANK(D21),_xlfn.XLOOKUP(Q21,$Y$4:$Y$10,$AA$4:$AA$10,X),D21)</f>
        <v>37.700000000000003</v>
      </c>
      <c r="T21" s="5" cm="1">
        <f t="array" ref="T21">IF(ISBLANK(E21),_xlfn.XLOOKUP(Q21,$Y$4:$Y$10,$AB$4:$AB$10,X),E21)</f>
        <v>32</v>
      </c>
      <c r="U21" s="5" cm="1">
        <f t="array" ref="U21">IF(ISBLANK(F21),_xlfn.XLOOKUP(Q21,$Y$4:$Y$10,$AC$4:$AC$10,X),F21)</f>
        <v>28.850000000000005</v>
      </c>
      <c r="V21" s="5" cm="1">
        <f t="array" ref="V21">IF(ISBLANK(G21),_xlfn.XLOOKUP(Q21,$Y$4:$Y$10,$AD$4:$AD$10,X),G21)</f>
        <v>230</v>
      </c>
    </row>
    <row r="22" spans="1:22" ht="16" x14ac:dyDescent="0.2">
      <c r="A22" s="3">
        <v>70</v>
      </c>
      <c r="B22" s="9">
        <v>45065</v>
      </c>
      <c r="C22" s="5">
        <v>48.36</v>
      </c>
      <c r="D22" s="5">
        <v>43.9</v>
      </c>
      <c r="E22" s="5">
        <v>27.2</v>
      </c>
      <c r="F22" s="6">
        <v>32.749999999999993</v>
      </c>
      <c r="G22" s="5">
        <v>229</v>
      </c>
      <c r="J22" s="39" t="s">
        <v>45</v>
      </c>
      <c r="K22" s="39"/>
      <c r="L22" s="39"/>
      <c r="M22" s="39"/>
      <c r="N22" s="39"/>
      <c r="P22" s="9">
        <v>45065</v>
      </c>
      <c r="Q22" s="5" t="str" cm="1">
        <f t="array" ref="Q22">_xlfn.IFS(WEEKDAY(P22,2)=1,"Monday",WEEKDAY(P22,2)=2,"Tuesday",WEEKDAY(P22,2)=3,"Wednesday",WEEKDAY(P22,2)=4,"Thursday",WEEKDAY(P22,2)=5,"Friday",WEEKDAY(P22,2)=6,"Saturday",WEEKDAY(P22,2)=7,"Sunday")</f>
        <v>Friday</v>
      </c>
      <c r="R22" s="5">
        <f t="shared" ca="1" si="0"/>
        <v>48.36</v>
      </c>
      <c r="S22" s="5" cm="1">
        <f t="array" ref="S22">IF(ISBLANK(D22),_xlfn.XLOOKUP(Q22,$Y$4:$Y$10,$AA$4:$AA$10,X),D22)</f>
        <v>43.9</v>
      </c>
      <c r="T22" s="5" cm="1">
        <f t="array" ref="T22">IF(ISBLANK(E22),_xlfn.XLOOKUP(Q22,$Y$4:$Y$10,$AB$4:$AB$10,X),E22)</f>
        <v>27.2</v>
      </c>
      <c r="U22" s="5" cm="1">
        <f t="array" ref="U22">IF(ISBLANK(F22),_xlfn.XLOOKUP(Q22,$Y$4:$Y$10,$AC$4:$AC$10,X),F22)</f>
        <v>32.749999999999993</v>
      </c>
      <c r="V22" s="5" cm="1">
        <f t="array" ref="V22">IF(ISBLANK(G22),_xlfn.XLOOKUP(Q22,$Y$4:$Y$10,$AD$4:$AD$10,X),G22)</f>
        <v>229</v>
      </c>
    </row>
    <row r="23" spans="1:22" ht="16" x14ac:dyDescent="0.2">
      <c r="A23" s="3">
        <v>186</v>
      </c>
      <c r="B23" s="9">
        <v>45181</v>
      </c>
      <c r="C23" s="5">
        <v>46</v>
      </c>
      <c r="D23" s="5">
        <v>45.1</v>
      </c>
      <c r="E23" s="5">
        <v>19.600000000000001</v>
      </c>
      <c r="F23" s="6">
        <v>35.209999999999994</v>
      </c>
      <c r="G23" s="5">
        <v>228</v>
      </c>
      <c r="J23" s="1" t="s">
        <v>2</v>
      </c>
      <c r="K23" s="1" t="s">
        <v>3</v>
      </c>
      <c r="L23" s="1" t="s">
        <v>4</v>
      </c>
      <c r="M23" s="1" t="s">
        <v>5</v>
      </c>
      <c r="N23" s="2" t="s">
        <v>6</v>
      </c>
      <c r="P23" s="9">
        <v>45181</v>
      </c>
      <c r="Q23" s="5" t="str" cm="1">
        <f t="array" ref="Q23">_xlfn.IFS(WEEKDAY(P23,2)=1,"Monday",WEEKDAY(P23,2)=2,"Tuesday",WEEKDAY(P23,2)=3,"Wednesday",WEEKDAY(P23,2)=4,"Thursday",WEEKDAY(P23,2)=5,"Friday",WEEKDAY(P23,2)=6,"Saturday",WEEKDAY(P23,2)=7,"Sunday")</f>
        <v>Tuesday</v>
      </c>
      <c r="R23" s="5">
        <f t="shared" ca="1" si="0"/>
        <v>46</v>
      </c>
      <c r="S23" s="5" cm="1">
        <f t="array" ref="S23">IF(ISBLANK(D23),_xlfn.XLOOKUP(Q23,$Y$4:$Y$10,$AA$4:$AA$10,X),D23)</f>
        <v>45.1</v>
      </c>
      <c r="T23" s="5" cm="1">
        <f t="array" ref="T23">IF(ISBLANK(E23),_xlfn.XLOOKUP(Q23,$Y$4:$Y$10,$AB$4:$AB$10,X),E23)</f>
        <v>19.600000000000001</v>
      </c>
      <c r="U23" s="5" cm="1">
        <f t="array" ref="U23">IF(ISBLANK(F23),_xlfn.XLOOKUP(Q23,$Y$4:$Y$10,$AC$4:$AC$10,X),F23)</f>
        <v>35.209999999999994</v>
      </c>
      <c r="V23" s="5" cm="1">
        <f t="array" ref="V23">IF(ISBLANK(G23),_xlfn.XLOOKUP(Q23,$Y$4:$Y$10,$AD$4:$AD$10,X),G23)</f>
        <v>228</v>
      </c>
    </row>
    <row r="24" spans="1:22" ht="16" x14ac:dyDescent="0.2">
      <c r="A24" s="3">
        <v>140</v>
      </c>
      <c r="B24" s="9">
        <v>45135</v>
      </c>
      <c r="C24" s="5">
        <v>196.98</v>
      </c>
      <c r="D24" s="5">
        <v>43.9</v>
      </c>
      <c r="E24" s="5">
        <v>1.7</v>
      </c>
      <c r="F24" s="6">
        <v>39.76</v>
      </c>
      <c r="G24" s="5">
        <v>227</v>
      </c>
      <c r="I24" s="19" t="s">
        <v>25</v>
      </c>
      <c r="J24">
        <f>COUNT(C2:C201)</f>
        <v>198</v>
      </c>
      <c r="K24">
        <f t="shared" ref="K24:N24" si="1">COUNT(D2:D201)</f>
        <v>198</v>
      </c>
      <c r="L24">
        <f t="shared" si="1"/>
        <v>199</v>
      </c>
      <c r="M24">
        <f t="shared" si="1"/>
        <v>197</v>
      </c>
      <c r="N24">
        <f t="shared" si="1"/>
        <v>196</v>
      </c>
      <c r="P24" s="9">
        <v>45135</v>
      </c>
      <c r="Q24" s="5" t="str" cm="1">
        <f t="array" ref="Q24">_xlfn.IFS(WEEKDAY(P24,2)=1,"Monday",WEEKDAY(P24,2)=2,"Tuesday",WEEKDAY(P24,2)=3,"Wednesday",WEEKDAY(P24,2)=4,"Thursday",WEEKDAY(P24,2)=5,"Friday",WEEKDAY(P24,2)=6,"Saturday",WEEKDAY(P24,2)=7,"Sunday")</f>
        <v>Friday</v>
      </c>
      <c r="R24" s="5">
        <f t="shared" ca="1" si="0"/>
        <v>196.98</v>
      </c>
      <c r="S24" s="5" cm="1">
        <f t="array" ref="S24">IF(ISBLANK(D24),_xlfn.XLOOKUP(Q24,$Y$4:$Y$10,$AA$4:$AA$10,X),D24)</f>
        <v>43.9</v>
      </c>
      <c r="T24" s="5" cm="1">
        <f t="array" ref="T24">IF(ISBLANK(E24),_xlfn.XLOOKUP(Q24,$Y$4:$Y$10,$AB$4:$AB$10,X),E24)</f>
        <v>1.7</v>
      </c>
      <c r="U24" s="5" cm="1">
        <f t="array" ref="U24">IF(ISBLANK(F24),_xlfn.XLOOKUP(Q24,$Y$4:$Y$10,$AC$4:$AC$10,X),F24)</f>
        <v>39.76</v>
      </c>
      <c r="V24" s="5" cm="1">
        <f t="array" ref="V24">IF(ISBLANK(G24),_xlfn.XLOOKUP(Q24,$Y$4:$Y$10,$AD$4:$AD$10,X),G24)</f>
        <v>227</v>
      </c>
    </row>
    <row r="25" spans="1:22" ht="16" x14ac:dyDescent="0.2">
      <c r="A25" s="3">
        <v>43</v>
      </c>
      <c r="B25" s="9">
        <v>45038</v>
      </c>
      <c r="C25" s="5">
        <v>67.72</v>
      </c>
      <c r="D25" s="5">
        <v>27.7</v>
      </c>
      <c r="E25" s="5">
        <v>1.8</v>
      </c>
      <c r="F25" s="6">
        <v>42.49</v>
      </c>
      <c r="G25" s="5">
        <v>226</v>
      </c>
      <c r="I25" s="19" t="s">
        <v>26</v>
      </c>
      <c r="J25">
        <f>COUNTA(C2:C201)</f>
        <v>198</v>
      </c>
      <c r="K25">
        <f t="shared" ref="K25:N25" si="2">COUNTA(D2:D201)</f>
        <v>198</v>
      </c>
      <c r="L25">
        <f t="shared" si="2"/>
        <v>199</v>
      </c>
      <c r="M25">
        <f t="shared" si="2"/>
        <v>197</v>
      </c>
      <c r="N25">
        <f t="shared" si="2"/>
        <v>196</v>
      </c>
      <c r="P25" s="9">
        <v>45038</v>
      </c>
      <c r="Q25" s="5" t="str" cm="1">
        <f t="array" ref="Q25">_xlfn.IFS(WEEKDAY(P25,2)=1,"Monday",WEEKDAY(P25,2)=2,"Tuesday",WEEKDAY(P25,2)=3,"Wednesday",WEEKDAY(P25,2)=4,"Thursday",WEEKDAY(P25,2)=5,"Friday",WEEKDAY(P25,2)=6,"Saturday",WEEKDAY(P25,2)=7,"Sunday")</f>
        <v>Saturday</v>
      </c>
      <c r="R25" s="5">
        <f t="shared" ca="1" si="0"/>
        <v>67.72</v>
      </c>
      <c r="S25" s="5" cm="1">
        <f t="array" ref="S25">IF(ISBLANK(D25),_xlfn.XLOOKUP(Q25,$Y$4:$Y$10,$AA$4:$AA$10,X),D25)</f>
        <v>27.7</v>
      </c>
      <c r="T25" s="5" cm="1">
        <f t="array" ref="T25">IF(ISBLANK(E25),_xlfn.XLOOKUP(Q25,$Y$4:$Y$10,$AB$4:$AB$10,X),E25)</f>
        <v>1.8</v>
      </c>
      <c r="U25" s="5" cm="1">
        <f t="array" ref="U25">IF(ISBLANK(F25),_xlfn.XLOOKUP(Q25,$Y$4:$Y$10,$AC$4:$AC$10,X),F25)</f>
        <v>42.49</v>
      </c>
      <c r="V25" s="5" cm="1">
        <f t="array" ref="V25">IF(ISBLANK(G25),_xlfn.XLOOKUP(Q25,$Y$4:$Y$10,$AD$4:$AD$10,X),G25)</f>
        <v>226</v>
      </c>
    </row>
    <row r="26" spans="1:22" ht="16" x14ac:dyDescent="0.2">
      <c r="A26" s="3">
        <v>94</v>
      </c>
      <c r="B26" s="9">
        <v>45089</v>
      </c>
      <c r="C26" s="5">
        <v>56.18</v>
      </c>
      <c r="D26" s="5">
        <v>36.5</v>
      </c>
      <c r="E26" s="5">
        <v>72.3</v>
      </c>
      <c r="F26" s="6">
        <v>14.420000000000002</v>
      </c>
      <c r="G26" s="5">
        <v>225</v>
      </c>
      <c r="I26" s="19" t="s">
        <v>27</v>
      </c>
      <c r="J26">
        <f>COUNTBLANK(C2:C201)</f>
        <v>2</v>
      </c>
      <c r="K26">
        <f t="shared" ref="K26:N26" si="3">COUNTBLANK(D2:D201)</f>
        <v>2</v>
      </c>
      <c r="L26">
        <f t="shared" si="3"/>
        <v>1</v>
      </c>
      <c r="M26">
        <f t="shared" si="3"/>
        <v>3</v>
      </c>
      <c r="N26">
        <f t="shared" si="3"/>
        <v>4</v>
      </c>
      <c r="P26" s="9">
        <v>45089</v>
      </c>
      <c r="Q26" s="5" t="str" cm="1">
        <f t="array" ref="Q26">_xlfn.IFS(WEEKDAY(P26,2)=1,"Monday",WEEKDAY(P26,2)=2,"Tuesday",WEEKDAY(P26,2)=3,"Wednesday",WEEKDAY(P26,2)=4,"Thursday",WEEKDAY(P26,2)=5,"Friday",WEEKDAY(P26,2)=6,"Saturday",WEEKDAY(P26,2)=7,"Sunday")</f>
        <v>Monday</v>
      </c>
      <c r="R26" s="5">
        <f t="shared" ca="1" si="0"/>
        <v>56.18</v>
      </c>
      <c r="S26" s="5" cm="1">
        <f t="array" ref="S26">IF(ISBLANK(D26),_xlfn.XLOOKUP(Q26,$Y$4:$Y$10,$AA$4:$AA$10,X),D26)</f>
        <v>36.5</v>
      </c>
      <c r="T26" s="5" cm="1">
        <f t="array" ref="T26">IF(ISBLANK(E26),_xlfn.XLOOKUP(Q26,$Y$4:$Y$10,$AB$4:$AB$10,X),E26)</f>
        <v>72.3</v>
      </c>
      <c r="U26" s="5" cm="1">
        <f t="array" ref="U26">IF(ISBLANK(F26),_xlfn.XLOOKUP(Q26,$Y$4:$Y$10,$AC$4:$AC$10,X),F26)</f>
        <v>14.420000000000002</v>
      </c>
      <c r="V26" s="5" cm="1">
        <f t="array" ref="V26">IF(ISBLANK(G26),_xlfn.XLOOKUP(Q26,$Y$4:$Y$10,$AD$4:$AD$10,X),G26)</f>
        <v>225</v>
      </c>
    </row>
    <row r="27" spans="1:22" ht="16" x14ac:dyDescent="0.2">
      <c r="A27" s="3">
        <v>54</v>
      </c>
      <c r="B27" s="9">
        <v>45049</v>
      </c>
      <c r="C27" s="5">
        <v>41.519999999999996</v>
      </c>
      <c r="D27" s="5">
        <v>46.2</v>
      </c>
      <c r="E27" s="5">
        <v>58.7</v>
      </c>
      <c r="F27" s="6">
        <v>17.879999999999995</v>
      </c>
      <c r="G27" s="5">
        <v>225</v>
      </c>
      <c r="I27" s="19" t="s">
        <v>28</v>
      </c>
      <c r="J27" s="13">
        <f>SUM(C2:C201)</f>
        <v>7554.1274999999987</v>
      </c>
      <c r="K27" s="13">
        <f t="shared" ref="K27:N27" si="4">SUM(D2:D201)</f>
        <v>4928.0000000000027</v>
      </c>
      <c r="L27" s="13">
        <f t="shared" si="4"/>
        <v>6057.5500000000011</v>
      </c>
      <c r="M27" s="13">
        <f t="shared" si="4"/>
        <v>3722.6537499999986</v>
      </c>
      <c r="N27" s="13">
        <f t="shared" si="4"/>
        <v>30209.25</v>
      </c>
      <c r="P27" s="9">
        <v>45049</v>
      </c>
      <c r="Q27" s="5" t="str" cm="1">
        <f t="array" ref="Q27">_xlfn.IFS(WEEKDAY(P27,2)=1,"Monday",WEEKDAY(P27,2)=2,"Tuesday",WEEKDAY(P27,2)=3,"Wednesday",WEEKDAY(P27,2)=4,"Thursday",WEEKDAY(P27,2)=5,"Friday",WEEKDAY(P27,2)=6,"Saturday",WEEKDAY(P27,2)=7,"Sunday")</f>
        <v>Wednesday</v>
      </c>
      <c r="R27" s="5">
        <f t="shared" ca="1" si="0"/>
        <v>41.519999999999996</v>
      </c>
      <c r="S27" s="5" cm="1">
        <f t="array" ref="S27">IF(ISBLANK(D27),_xlfn.XLOOKUP(Q27,$Y$4:$Y$10,$AA$4:$AA$10,X),D27)</f>
        <v>46.2</v>
      </c>
      <c r="T27" s="5" cm="1">
        <f t="array" ref="T27">IF(ISBLANK(E27),_xlfn.XLOOKUP(Q27,$Y$4:$Y$10,$AB$4:$AB$10,X),E27)</f>
        <v>58.7</v>
      </c>
      <c r="U27" s="5" cm="1">
        <f t="array" ref="U27">IF(ISBLANK(F27),_xlfn.XLOOKUP(Q27,$Y$4:$Y$10,$AC$4:$AC$10,X),F27)</f>
        <v>17.879999999999995</v>
      </c>
      <c r="V27" s="5" cm="1">
        <f t="array" ref="V27">IF(ISBLANK(G27),_xlfn.XLOOKUP(Q27,$Y$4:$Y$10,$AD$4:$AD$10,X),G27)</f>
        <v>225</v>
      </c>
    </row>
    <row r="28" spans="1:22" ht="16" x14ac:dyDescent="0.2">
      <c r="A28" s="3">
        <v>85</v>
      </c>
      <c r="B28" s="9">
        <v>45080</v>
      </c>
      <c r="C28" s="5">
        <v>45.7</v>
      </c>
      <c r="D28" s="5">
        <v>43</v>
      </c>
      <c r="E28" s="5">
        <v>33.799999999999997</v>
      </c>
      <c r="F28" s="6">
        <v>29.330000000000002</v>
      </c>
      <c r="G28" s="5">
        <v>223</v>
      </c>
      <c r="I28" s="19" t="s">
        <v>29</v>
      </c>
      <c r="J28" s="4">
        <f>VAR(C2:C201)</f>
        <v>602.8407054986742</v>
      </c>
      <c r="K28" s="4">
        <f t="shared" ref="K28:N28" si="5">VAR(D2:D201)</f>
        <v>476.27226170332762</v>
      </c>
      <c r="L28" s="4">
        <f t="shared" si="5"/>
        <v>456.58754368432955</v>
      </c>
      <c r="M28" s="4">
        <f t="shared" si="5"/>
        <v>193.76528479116001</v>
      </c>
      <c r="N28" s="4">
        <f t="shared" si="5"/>
        <v>4985.6105622056539</v>
      </c>
      <c r="P28" s="9">
        <v>45080</v>
      </c>
      <c r="Q28" s="5" t="str" cm="1">
        <f t="array" ref="Q28">_xlfn.IFS(WEEKDAY(P28,2)=1,"Monday",WEEKDAY(P28,2)=2,"Tuesday",WEEKDAY(P28,2)=3,"Wednesday",WEEKDAY(P28,2)=4,"Thursday",WEEKDAY(P28,2)=5,"Friday",WEEKDAY(P28,2)=6,"Saturday",WEEKDAY(P28,2)=7,"Sunday")</f>
        <v>Saturday</v>
      </c>
      <c r="R28" s="5">
        <f t="shared" ca="1" si="0"/>
        <v>45.7</v>
      </c>
      <c r="S28" s="5" cm="1">
        <f t="array" ref="S28">IF(ISBLANK(D28),_xlfn.XLOOKUP(Q28,$Y$4:$Y$10,$AA$4:$AA$10,X),D28)</f>
        <v>43</v>
      </c>
      <c r="T28" s="5" cm="1">
        <f t="array" ref="T28">IF(ISBLANK(E28),_xlfn.XLOOKUP(Q28,$Y$4:$Y$10,$AB$4:$AB$10,X),E28)</f>
        <v>33.799999999999997</v>
      </c>
      <c r="U28" s="5" cm="1">
        <f t="array" ref="U28">IF(ISBLANK(F28),_xlfn.XLOOKUP(Q28,$Y$4:$Y$10,$AC$4:$AC$10,X),F28)</f>
        <v>29.330000000000002</v>
      </c>
      <c r="V28" s="5" cm="1">
        <f t="array" ref="V28">IF(ISBLANK(G28),_xlfn.XLOOKUP(Q28,$Y$4:$Y$10,$AD$4:$AD$10,X),G28)</f>
        <v>223</v>
      </c>
    </row>
    <row r="29" spans="1:22" ht="16" x14ac:dyDescent="0.2">
      <c r="A29" s="3">
        <v>112</v>
      </c>
      <c r="B29" s="9">
        <v>45107</v>
      </c>
      <c r="C29" s="5">
        <v>55.339999999999996</v>
      </c>
      <c r="D29" s="5">
        <v>38</v>
      </c>
      <c r="E29" s="5">
        <v>23.2</v>
      </c>
      <c r="F29" s="6">
        <v>33.89</v>
      </c>
      <c r="G29" s="5">
        <v>221</v>
      </c>
      <c r="I29" s="19" t="s">
        <v>30</v>
      </c>
      <c r="J29" s="4">
        <f>STDEV(C2:C201)</f>
        <v>24.552814614595089</v>
      </c>
      <c r="K29" s="4">
        <f t="shared" ref="K29:N29" si="6">STDEV(D2:D201)</f>
        <v>21.823662884660944</v>
      </c>
      <c r="L29" s="4">
        <f t="shared" si="6"/>
        <v>21.367909202454261</v>
      </c>
      <c r="M29" s="4">
        <f t="shared" si="6"/>
        <v>13.91995994215357</v>
      </c>
      <c r="N29" s="4">
        <f t="shared" si="6"/>
        <v>70.608856117385542</v>
      </c>
      <c r="P29" s="9">
        <v>45107</v>
      </c>
      <c r="Q29" s="5" t="str" cm="1">
        <f t="array" ref="Q29">_xlfn.IFS(WEEKDAY(P29,2)=1,"Monday",WEEKDAY(P29,2)=2,"Tuesday",WEEKDAY(P29,2)=3,"Wednesday",WEEKDAY(P29,2)=4,"Thursday",WEEKDAY(P29,2)=5,"Friday",WEEKDAY(P29,2)=6,"Saturday",WEEKDAY(P29,2)=7,"Sunday")</f>
        <v>Friday</v>
      </c>
      <c r="R29" s="5">
        <f t="shared" ca="1" si="0"/>
        <v>55.339999999999996</v>
      </c>
      <c r="S29" s="5" cm="1">
        <f t="array" ref="S29">IF(ISBLANK(D29),_xlfn.XLOOKUP(Q29,$Y$4:$Y$10,$AA$4:$AA$10,X),D29)</f>
        <v>38</v>
      </c>
      <c r="T29" s="5" cm="1">
        <f t="array" ref="T29">IF(ISBLANK(E29),_xlfn.XLOOKUP(Q29,$Y$4:$Y$10,$AB$4:$AB$10,X),E29)</f>
        <v>23.2</v>
      </c>
      <c r="U29" s="5" cm="1">
        <f t="array" ref="U29">IF(ISBLANK(F29),_xlfn.XLOOKUP(Q29,$Y$4:$Y$10,$AC$4:$AC$10,X),F29)</f>
        <v>33.89</v>
      </c>
      <c r="V29" s="5" cm="1">
        <f t="array" ref="V29">IF(ISBLANK(G29),_xlfn.XLOOKUP(Q29,$Y$4:$Y$10,$AD$4:$AD$10,X),G29)</f>
        <v>221</v>
      </c>
    </row>
    <row r="30" spans="1:22" ht="16" x14ac:dyDescent="0.2">
      <c r="A30" s="3">
        <v>55</v>
      </c>
      <c r="B30" s="9">
        <v>45050</v>
      </c>
      <c r="C30" s="5">
        <v>62.54</v>
      </c>
      <c r="D30" s="5">
        <v>28.8</v>
      </c>
      <c r="E30" s="5">
        <v>15.9</v>
      </c>
      <c r="F30" s="6">
        <v>34.31</v>
      </c>
      <c r="G30" s="5">
        <v>220</v>
      </c>
      <c r="I30" s="19" t="s">
        <v>31</v>
      </c>
      <c r="J30" s="13">
        <f>AVERAGE(C2:C201)</f>
        <v>38.152159090909088</v>
      </c>
      <c r="K30" s="13">
        <f t="shared" ref="K30:N30" si="7">AVERAGE(D2:D201)</f>
        <v>24.888888888888903</v>
      </c>
      <c r="L30" s="13">
        <f t="shared" si="7"/>
        <v>30.439949748743725</v>
      </c>
      <c r="M30" s="13">
        <f t="shared" si="7"/>
        <v>18.896719543147199</v>
      </c>
      <c r="N30" s="13">
        <f t="shared" si="7"/>
        <v>154.12882653061226</v>
      </c>
      <c r="P30" s="9">
        <v>45050</v>
      </c>
      <c r="Q30" s="5" t="str" cm="1">
        <f t="array" ref="Q30">_xlfn.IFS(WEEKDAY(P30,2)=1,"Monday",WEEKDAY(P30,2)=2,"Tuesday",WEEKDAY(P30,2)=3,"Wednesday",WEEKDAY(P30,2)=4,"Thursday",WEEKDAY(P30,2)=5,"Friday",WEEKDAY(P30,2)=6,"Saturday",WEEKDAY(P30,2)=7,"Sunday")</f>
        <v>Thursday</v>
      </c>
      <c r="R30" s="5">
        <f t="shared" ca="1" si="0"/>
        <v>62.54</v>
      </c>
      <c r="S30" s="5" cm="1">
        <f t="array" ref="S30">IF(ISBLANK(D30),_xlfn.XLOOKUP(Q30,$Y$4:$Y$10,$AA$4:$AA$10,X),D30)</f>
        <v>28.8</v>
      </c>
      <c r="T30" s="5" cm="1">
        <f t="array" ref="T30">IF(ISBLANK(E30),_xlfn.XLOOKUP(Q30,$Y$4:$Y$10,$AB$4:$AB$10,X),E30)</f>
        <v>15.9</v>
      </c>
      <c r="U30" s="5" cm="1">
        <f t="array" ref="U30">IF(ISBLANK(F30),_xlfn.XLOOKUP(Q30,$Y$4:$Y$10,$AC$4:$AC$10,X),F30)</f>
        <v>34.31</v>
      </c>
      <c r="V30" s="5" cm="1">
        <f t="array" ref="V30">IF(ISBLANK(G30),_xlfn.XLOOKUP(Q30,$Y$4:$Y$10,$AD$4:$AD$10,X),G30)</f>
        <v>220</v>
      </c>
    </row>
    <row r="31" spans="1:22" ht="16" x14ac:dyDescent="0.2">
      <c r="A31" s="3">
        <v>143</v>
      </c>
      <c r="B31" s="9">
        <v>45138</v>
      </c>
      <c r="C31" s="5">
        <v>50.1</v>
      </c>
      <c r="D31" s="5">
        <v>33.200000000000003</v>
      </c>
      <c r="E31" s="5">
        <v>37.9</v>
      </c>
      <c r="F31" s="6">
        <v>23.490000000000006</v>
      </c>
      <c r="G31" s="5">
        <v>218</v>
      </c>
      <c r="I31" s="19" t="s">
        <v>32</v>
      </c>
      <c r="J31" s="20">
        <f>J29/J30</f>
        <v>0.64354980686913588</v>
      </c>
      <c r="K31" s="20">
        <f t="shared" ref="K31:N31" si="8">K29/K30</f>
        <v>0.87684359804441248</v>
      </c>
      <c r="L31" s="20">
        <f t="shared" si="8"/>
        <v>0.70196926666530146</v>
      </c>
      <c r="M31" s="20">
        <f t="shared" si="8"/>
        <v>0.73663367392260282</v>
      </c>
      <c r="N31" s="20">
        <f t="shared" si="8"/>
        <v>0.45811583534869504</v>
      </c>
      <c r="P31" s="9">
        <v>45138</v>
      </c>
      <c r="Q31" s="5" t="str" cm="1">
        <f t="array" ref="Q31">_xlfn.IFS(WEEKDAY(P31,2)=1,"Monday",WEEKDAY(P31,2)=2,"Tuesday",WEEKDAY(P31,2)=3,"Wednesday",WEEKDAY(P31,2)=4,"Thursday",WEEKDAY(P31,2)=5,"Friday",WEEKDAY(P31,2)=6,"Saturday",WEEKDAY(P31,2)=7,"Sunday")</f>
        <v>Monday</v>
      </c>
      <c r="R31" s="5">
        <f t="shared" ca="1" si="0"/>
        <v>50.1</v>
      </c>
      <c r="S31" s="5" cm="1">
        <f t="array" ref="S31">IF(ISBLANK(D31),_xlfn.XLOOKUP(Q31,$Y$4:$Y$10,$AA$4:$AA$10,X),D31)</f>
        <v>33.200000000000003</v>
      </c>
      <c r="T31" s="5" cm="1">
        <f t="array" ref="T31">IF(ISBLANK(E31),_xlfn.XLOOKUP(Q31,$Y$4:$Y$10,$AB$4:$AB$10,X),E31)</f>
        <v>37.9</v>
      </c>
      <c r="U31" s="5" cm="1">
        <f t="array" ref="U31">IF(ISBLANK(F31),_xlfn.XLOOKUP(Q31,$Y$4:$Y$10,$AC$4:$AC$10,X),F31)</f>
        <v>23.490000000000006</v>
      </c>
      <c r="V31" s="5" cm="1">
        <f t="array" ref="V31">IF(ISBLANK(G31),_xlfn.XLOOKUP(Q31,$Y$4:$Y$10,$AD$4:$AD$10,X),G31)</f>
        <v>218</v>
      </c>
    </row>
    <row r="32" spans="1:22" ht="16" x14ac:dyDescent="0.2">
      <c r="A32" s="3">
        <v>177</v>
      </c>
      <c r="B32" s="9">
        <v>45172</v>
      </c>
      <c r="C32" s="5">
        <v>58.68</v>
      </c>
      <c r="D32" s="5">
        <v>30.2</v>
      </c>
      <c r="E32" s="5">
        <v>20.3</v>
      </c>
      <c r="F32" s="6">
        <v>31.819999999999997</v>
      </c>
      <c r="G32" s="5">
        <v>216</v>
      </c>
      <c r="I32" s="19" t="s">
        <v>33</v>
      </c>
      <c r="J32" s="4">
        <f>QUARTILE(C2:C201,1)</f>
        <v>20.445</v>
      </c>
      <c r="K32" s="4">
        <f t="shared" ref="K32:N32" si="9">QUARTILE(D2:D201,1)</f>
        <v>10.025</v>
      </c>
      <c r="L32" s="4">
        <f t="shared" si="9"/>
        <v>12.7</v>
      </c>
      <c r="M32" s="4">
        <f t="shared" si="9"/>
        <v>11.129999999999999</v>
      </c>
      <c r="N32" s="4">
        <f t="shared" si="9"/>
        <v>114</v>
      </c>
      <c r="P32" s="9">
        <v>45172</v>
      </c>
      <c r="Q32" s="5" t="str" cm="1">
        <f t="array" ref="Q32">_xlfn.IFS(WEEKDAY(P32,2)=1,"Monday",WEEKDAY(P32,2)=2,"Tuesday",WEEKDAY(P32,2)=3,"Wednesday",WEEKDAY(P32,2)=4,"Thursday",WEEKDAY(P32,2)=5,"Friday",WEEKDAY(P32,2)=6,"Saturday",WEEKDAY(P32,2)=7,"Sunday")</f>
        <v>Sunday</v>
      </c>
      <c r="R32" s="5">
        <f t="shared" ca="1" si="0"/>
        <v>58.68</v>
      </c>
      <c r="S32" s="5" cm="1">
        <f t="array" ref="S32">IF(ISBLANK(D32),_xlfn.XLOOKUP(Q32,$Y$4:$Y$10,$AA$4:$AA$10,X),D32)</f>
        <v>30.2</v>
      </c>
      <c r="T32" s="5" cm="1">
        <f t="array" ref="T32">IF(ISBLANK(E32),_xlfn.XLOOKUP(Q32,$Y$4:$Y$10,$AB$4:$AB$10,X),E32)</f>
        <v>20.3</v>
      </c>
      <c r="U32" s="5" cm="1">
        <f t="array" ref="U32">IF(ISBLANK(F32),_xlfn.XLOOKUP(Q32,$Y$4:$Y$10,$AC$4:$AC$10,X),F32)</f>
        <v>31.819999999999997</v>
      </c>
      <c r="V32" s="5" cm="1">
        <f t="array" ref="V32">IF(ISBLANK(G32),_xlfn.XLOOKUP(Q32,$Y$4:$Y$10,$AD$4:$AD$10,X),G32)</f>
        <v>216</v>
      </c>
    </row>
    <row r="33" spans="1:22" ht="16" x14ac:dyDescent="0.2">
      <c r="A33" s="3">
        <v>138</v>
      </c>
      <c r="B33" s="9">
        <v>45133</v>
      </c>
      <c r="C33" s="5">
        <v>58.739999999999995</v>
      </c>
      <c r="D33" s="5">
        <v>28.9</v>
      </c>
      <c r="E33" s="5">
        <v>59.7</v>
      </c>
      <c r="F33" s="6">
        <v>17.939999999999991</v>
      </c>
      <c r="G33" s="5">
        <v>210</v>
      </c>
      <c r="I33" s="19" t="s">
        <v>34</v>
      </c>
      <c r="J33">
        <f>QUARTILE(C2:C201,2)</f>
        <v>38.209999999999994</v>
      </c>
      <c r="K33">
        <f t="shared" ref="K33:N33" si="10">QUARTILE(D2:D201,2)</f>
        <v>23.450000000000003</v>
      </c>
      <c r="L33">
        <f t="shared" si="10"/>
        <v>25.9</v>
      </c>
      <c r="M33">
        <f t="shared" si="10"/>
        <v>17.100000000000001</v>
      </c>
      <c r="N33">
        <f t="shared" si="10"/>
        <v>139</v>
      </c>
      <c r="P33" s="9">
        <v>45133</v>
      </c>
      <c r="Q33" s="5" t="str" cm="1">
        <f t="array" ref="Q33">_xlfn.IFS(WEEKDAY(P33,2)=1,"Monday",WEEKDAY(P33,2)=2,"Tuesday",WEEKDAY(P33,2)=3,"Wednesday",WEEKDAY(P33,2)=4,"Thursday",WEEKDAY(P33,2)=5,"Friday",WEEKDAY(P33,2)=6,"Saturday",WEEKDAY(P33,2)=7,"Sunday")</f>
        <v>Wednesday</v>
      </c>
      <c r="R33" s="5">
        <f t="shared" ca="1" si="0"/>
        <v>58.739999999999995</v>
      </c>
      <c r="S33" s="5" cm="1">
        <f t="array" ref="S33">IF(ISBLANK(D33),_xlfn.XLOOKUP(Q33,$Y$4:$Y$10,$AA$4:$AA$10,X),D33)</f>
        <v>28.9</v>
      </c>
      <c r="T33" s="5" cm="1">
        <f t="array" ref="T33">IF(ISBLANK(E33),_xlfn.XLOOKUP(Q33,$Y$4:$Y$10,$AB$4:$AB$10,X),E33)</f>
        <v>59.7</v>
      </c>
      <c r="U33" s="5" cm="1">
        <f t="array" ref="U33">IF(ISBLANK(F33),_xlfn.XLOOKUP(Q33,$Y$4:$Y$10,$AC$4:$AC$10,X),F33)</f>
        <v>17.939999999999991</v>
      </c>
      <c r="V33" s="5" cm="1">
        <f t="array" ref="V33">IF(ISBLANK(G33),_xlfn.XLOOKUP(Q33,$Y$4:$Y$10,$AD$4:$AD$10,X),G33)</f>
        <v>210</v>
      </c>
    </row>
    <row r="34" spans="1:22" ht="16" x14ac:dyDescent="0.2">
      <c r="A34" s="3">
        <v>154</v>
      </c>
      <c r="B34" s="9">
        <v>45149</v>
      </c>
      <c r="C34" s="5">
        <v>37.260000000000005</v>
      </c>
      <c r="D34" s="5">
        <v>39.700000000000003</v>
      </c>
      <c r="E34" s="5">
        <v>37.700000000000003</v>
      </c>
      <c r="F34" s="6">
        <v>21.900000000000002</v>
      </c>
      <c r="G34" s="5">
        <v>208</v>
      </c>
      <c r="I34" s="19" t="s">
        <v>35</v>
      </c>
      <c r="J34" s="4">
        <f>QUARTILE(C2:C201,3)</f>
        <v>50.875</v>
      </c>
      <c r="K34" s="4">
        <f t="shared" ref="K34:N34" si="11">QUARTILE(D2:D201,3)</f>
        <v>36.875</v>
      </c>
      <c r="L34" s="4">
        <f t="shared" si="11"/>
        <v>45.1</v>
      </c>
      <c r="M34" s="4">
        <f t="shared" si="11"/>
        <v>23.490000000000006</v>
      </c>
      <c r="N34" s="4">
        <f t="shared" si="11"/>
        <v>186</v>
      </c>
      <c r="P34" s="9">
        <v>45149</v>
      </c>
      <c r="Q34" s="5" t="str" cm="1">
        <f t="array" ref="Q34">_xlfn.IFS(WEEKDAY(P34,2)=1,"Monday",WEEKDAY(P34,2)=2,"Tuesday",WEEKDAY(P34,2)=3,"Wednesday",WEEKDAY(P34,2)=4,"Thursday",WEEKDAY(P34,2)=5,"Friday",WEEKDAY(P34,2)=6,"Saturday",WEEKDAY(P34,2)=7,"Sunday")</f>
        <v>Friday</v>
      </c>
      <c r="R34" s="5">
        <f t="shared" ca="1" si="0"/>
        <v>37.260000000000005</v>
      </c>
      <c r="S34" s="5" cm="1">
        <f t="array" ref="S34">IF(ISBLANK(D34),_xlfn.XLOOKUP(Q34,$Y$4:$Y$10,$AA$4:$AA$10,X),D34)</f>
        <v>39.700000000000003</v>
      </c>
      <c r="T34" s="5" cm="1">
        <f t="array" ref="T34">IF(ISBLANK(E34),_xlfn.XLOOKUP(Q34,$Y$4:$Y$10,$AB$4:$AB$10,X),E34)</f>
        <v>37.700000000000003</v>
      </c>
      <c r="U34" s="5" cm="1">
        <f t="array" ref="U34">IF(ISBLANK(F34),_xlfn.XLOOKUP(Q34,$Y$4:$Y$10,$AC$4:$AC$10,X),F34)</f>
        <v>21.900000000000002</v>
      </c>
      <c r="V34" s="5" cm="1">
        <f t="array" ref="V34">IF(ISBLANK(G34),_xlfn.XLOOKUP(Q34,$Y$4:$Y$10,$AD$4:$AD$10,X),G34)</f>
        <v>208</v>
      </c>
    </row>
    <row r="35" spans="1:22" ht="16" x14ac:dyDescent="0.2">
      <c r="A35" s="3">
        <v>105</v>
      </c>
      <c r="B35" s="9">
        <v>45100</v>
      </c>
      <c r="C35" s="5">
        <v>54.64</v>
      </c>
      <c r="D35" s="5">
        <v>34.299999999999997</v>
      </c>
      <c r="E35" s="5">
        <v>5.3</v>
      </c>
      <c r="F35" s="6">
        <v>38.85</v>
      </c>
      <c r="G35" s="5">
        <v>208</v>
      </c>
      <c r="I35" s="19" t="s">
        <v>36</v>
      </c>
      <c r="J35" s="4">
        <f>J34-J32</f>
        <v>30.43</v>
      </c>
      <c r="K35" s="4">
        <f t="shared" ref="K35:N35" si="12">K34-K32</f>
        <v>26.85</v>
      </c>
      <c r="L35" s="4">
        <f t="shared" si="12"/>
        <v>32.400000000000006</v>
      </c>
      <c r="M35" s="4">
        <f t="shared" si="12"/>
        <v>12.360000000000007</v>
      </c>
      <c r="N35" s="4">
        <f t="shared" si="12"/>
        <v>72</v>
      </c>
      <c r="P35" s="9">
        <v>45100</v>
      </c>
      <c r="Q35" s="5" t="str" cm="1">
        <f t="array" ref="Q35">_xlfn.IFS(WEEKDAY(P35,2)=1,"Monday",WEEKDAY(P35,2)=2,"Tuesday",WEEKDAY(P35,2)=3,"Wednesday",WEEKDAY(P35,2)=4,"Thursday",WEEKDAY(P35,2)=5,"Friday",WEEKDAY(P35,2)=6,"Saturday",WEEKDAY(P35,2)=7,"Sunday")</f>
        <v>Friday</v>
      </c>
      <c r="R35" s="5">
        <f t="shared" ca="1" si="0"/>
        <v>54.64</v>
      </c>
      <c r="S35" s="5" cm="1">
        <f t="array" ref="S35">IF(ISBLANK(D35),_xlfn.XLOOKUP(Q35,$Y$4:$Y$10,$AA$4:$AA$10,X),D35)</f>
        <v>34.299999999999997</v>
      </c>
      <c r="T35" s="5" cm="1">
        <f t="array" ref="T35">IF(ISBLANK(E35),_xlfn.XLOOKUP(Q35,$Y$4:$Y$10,$AB$4:$AB$10,X),E35)</f>
        <v>5.3</v>
      </c>
      <c r="U35" s="5" cm="1">
        <f t="array" ref="U35">IF(ISBLANK(F35),_xlfn.XLOOKUP(Q35,$Y$4:$Y$10,$AC$4:$AC$10,X),F35)</f>
        <v>38.85</v>
      </c>
      <c r="V35" s="5" cm="1">
        <f t="array" ref="V35">IF(ISBLANK(G35),_xlfn.XLOOKUP(Q35,$Y$4:$Y$10,$AD$4:$AD$10,X),G35)</f>
        <v>208</v>
      </c>
    </row>
    <row r="36" spans="1:22" ht="16" x14ac:dyDescent="0.2">
      <c r="A36" s="3">
        <v>142</v>
      </c>
      <c r="B36" s="9">
        <v>45137</v>
      </c>
      <c r="C36" s="5"/>
      <c r="D36" s="5">
        <v>35.4</v>
      </c>
      <c r="E36" s="5">
        <v>75.599999999999994</v>
      </c>
      <c r="F36" s="6">
        <v>6.8299999999999947</v>
      </c>
      <c r="G36" s="5">
        <v>207</v>
      </c>
      <c r="I36" s="19" t="s">
        <v>37</v>
      </c>
      <c r="J36" s="13">
        <f>MIN(C2:C201)</f>
        <v>3.46</v>
      </c>
      <c r="K36" s="13">
        <f t="shared" ref="K36:N36" si="13">MIN(D2:D201)</f>
        <v>0</v>
      </c>
      <c r="L36" s="13">
        <f t="shared" si="13"/>
        <v>0.3</v>
      </c>
      <c r="M36" s="13">
        <f t="shared" si="13"/>
        <v>0.12000000000000455</v>
      </c>
      <c r="N36" s="13">
        <f t="shared" si="13"/>
        <v>28</v>
      </c>
      <c r="P36" s="9">
        <v>45137</v>
      </c>
      <c r="Q36" s="5" t="str" cm="1">
        <f t="array" ref="Q36">_xlfn.IFS(WEEKDAY(P36,2)=1,"Monday",WEEKDAY(P36,2)=2,"Tuesday",WEEKDAY(P36,2)=3,"Wednesday",WEEKDAY(P36,2)=4,"Thursday",WEEKDAY(P36,2)=5,"Friday",WEEKDAY(P36,2)=6,"Saturday",WEEKDAY(P36,2)=7,"Sunday")</f>
        <v>Sunday</v>
      </c>
      <c r="R36" s="21">
        <f t="shared" ca="1" si="0"/>
        <v>49.443333333333335</v>
      </c>
      <c r="S36" s="5" cm="1">
        <f t="array" ref="S36">IF(ISBLANK(D36),_xlfn.XLOOKUP(Q36,$Y$4:$Y$10,$AA$4:$AA$10,X),D36)</f>
        <v>35.4</v>
      </c>
      <c r="T36" s="5" cm="1">
        <f t="array" ref="T36">IF(ISBLANK(E36),_xlfn.XLOOKUP(Q36,$Y$4:$Y$10,$AB$4:$AB$10,X),E36)</f>
        <v>75.599999999999994</v>
      </c>
      <c r="U36" s="5" cm="1">
        <f t="array" ref="U36">IF(ISBLANK(F36),_xlfn.XLOOKUP(Q36,$Y$4:$Y$10,$AC$4:$AC$10,X),F36)</f>
        <v>6.8299999999999947</v>
      </c>
      <c r="V36" s="5" cm="1">
        <f t="array" ref="V36">IF(ISBLANK(G36),_xlfn.XLOOKUP(Q36,$Y$4:$Y$10,$AD$4:$AD$10,X),G36)</f>
        <v>207</v>
      </c>
    </row>
    <row r="37" spans="1:22" ht="16" x14ac:dyDescent="0.2">
      <c r="A37" s="3">
        <v>194</v>
      </c>
      <c r="B37" s="9">
        <v>45189</v>
      </c>
      <c r="C37" s="5">
        <v>41.36</v>
      </c>
      <c r="D37" s="5">
        <v>42</v>
      </c>
      <c r="E37" s="5">
        <v>3.6</v>
      </c>
      <c r="F37" s="6">
        <v>36.24</v>
      </c>
      <c r="G37" s="5">
        <v>204</v>
      </c>
      <c r="I37" s="19" t="s">
        <v>38</v>
      </c>
      <c r="J37" s="13">
        <f>MAX(C2:C201)</f>
        <v>196.98</v>
      </c>
      <c r="K37" s="13">
        <f t="shared" ref="K37:N37" si="14">MAX(D2:D201)</f>
        <v>225.5</v>
      </c>
      <c r="L37" s="13">
        <f t="shared" si="14"/>
        <v>93.625</v>
      </c>
      <c r="M37" s="13">
        <f t="shared" si="14"/>
        <v>111</v>
      </c>
      <c r="N37" s="13">
        <f t="shared" si="14"/>
        <v>811</v>
      </c>
      <c r="P37" s="9">
        <v>45189</v>
      </c>
      <c r="Q37" s="5" t="str" cm="1">
        <f t="array" ref="Q37">_xlfn.IFS(WEEKDAY(P37,2)=1,"Monday",WEEKDAY(P37,2)=2,"Tuesday",WEEKDAY(P37,2)=3,"Wednesday",WEEKDAY(P37,2)=4,"Thursday",WEEKDAY(P37,2)=5,"Friday",WEEKDAY(P37,2)=6,"Saturday",WEEKDAY(P37,2)=7,"Sunday")</f>
        <v>Wednesday</v>
      </c>
      <c r="R37" s="5">
        <f t="shared" ca="1" si="0"/>
        <v>41.36</v>
      </c>
      <c r="S37" s="5" cm="1">
        <f t="array" ref="S37">IF(ISBLANK(D37),_xlfn.XLOOKUP(Q37,$Y$4:$Y$10,$AA$4:$AA$10,X),D37)</f>
        <v>42</v>
      </c>
      <c r="T37" s="5" cm="1">
        <f t="array" ref="T37">IF(ISBLANK(E37),_xlfn.XLOOKUP(Q37,$Y$4:$Y$10,$AB$4:$AB$10,X),E37)</f>
        <v>3.6</v>
      </c>
      <c r="U37" s="5" cm="1">
        <f t="array" ref="U37">IF(ISBLANK(F37),_xlfn.XLOOKUP(Q37,$Y$4:$Y$10,$AC$4:$AC$10,X),F37)</f>
        <v>36.24</v>
      </c>
      <c r="V37" s="5" cm="1">
        <f t="array" ref="V37">IF(ISBLANK(G37),_xlfn.XLOOKUP(Q37,$Y$4:$Y$10,$AD$4:$AD$10,X),G37)</f>
        <v>204</v>
      </c>
    </row>
    <row r="38" spans="1:22" ht="16" x14ac:dyDescent="0.2">
      <c r="A38" s="3">
        <v>125</v>
      </c>
      <c r="B38" s="9">
        <v>45120</v>
      </c>
      <c r="C38" s="5">
        <v>51.9</v>
      </c>
      <c r="D38" s="5">
        <v>32.299999999999997</v>
      </c>
      <c r="E38" s="5">
        <v>74.2</v>
      </c>
      <c r="F38" s="6">
        <v>9.419999999999991</v>
      </c>
      <c r="G38" s="5">
        <v>201</v>
      </c>
      <c r="I38" s="19" t="s">
        <v>39</v>
      </c>
      <c r="J38" s="13">
        <f>J37-J36</f>
        <v>193.51999999999998</v>
      </c>
      <c r="K38" s="13">
        <f t="shared" ref="K38:N38" si="15">K37-K36</f>
        <v>225.5</v>
      </c>
      <c r="L38" s="13">
        <f t="shared" si="15"/>
        <v>93.325000000000003</v>
      </c>
      <c r="M38" s="13">
        <f t="shared" si="15"/>
        <v>110.88</v>
      </c>
      <c r="N38" s="13">
        <f t="shared" si="15"/>
        <v>783</v>
      </c>
      <c r="P38" s="9">
        <v>45120</v>
      </c>
      <c r="Q38" s="5" t="str" cm="1">
        <f t="array" ref="Q38">_xlfn.IFS(WEEKDAY(P38,2)=1,"Monday",WEEKDAY(P38,2)=2,"Tuesday",WEEKDAY(P38,2)=3,"Wednesday",WEEKDAY(P38,2)=4,"Thursday",WEEKDAY(P38,2)=5,"Friday",WEEKDAY(P38,2)=6,"Saturday",WEEKDAY(P38,2)=7,"Sunday")</f>
        <v>Thursday</v>
      </c>
      <c r="R38" s="5">
        <f t="shared" ca="1" si="0"/>
        <v>51.9</v>
      </c>
      <c r="S38" s="5" cm="1">
        <f t="array" ref="S38">IF(ISBLANK(D38),_xlfn.XLOOKUP(Q38,$Y$4:$Y$10,$AA$4:$AA$10,X),D38)</f>
        <v>32.299999999999997</v>
      </c>
      <c r="T38" s="5" cm="1">
        <f t="array" ref="T38">IF(ISBLANK(E38),_xlfn.XLOOKUP(Q38,$Y$4:$Y$10,$AB$4:$AB$10,X),E38)</f>
        <v>74.2</v>
      </c>
      <c r="U38" s="5" cm="1">
        <f t="array" ref="U38">IF(ISBLANK(F38),_xlfn.XLOOKUP(Q38,$Y$4:$Y$10,$AC$4:$AC$10,X),F38)</f>
        <v>9.419999999999991</v>
      </c>
      <c r="V38" s="5" cm="1">
        <f t="array" ref="V38">IF(ISBLANK(G38),_xlfn.XLOOKUP(Q38,$Y$4:$Y$10,$AD$4:$AD$10,X),G38)</f>
        <v>201</v>
      </c>
    </row>
    <row r="39" spans="1:22" ht="16" x14ac:dyDescent="0.2">
      <c r="A39" s="3">
        <v>29</v>
      </c>
      <c r="B39" s="9">
        <v>45024</v>
      </c>
      <c r="C39" s="5">
        <v>52.760000000000005</v>
      </c>
      <c r="D39" s="5">
        <v>27.1</v>
      </c>
      <c r="E39" s="5">
        <v>22.9</v>
      </c>
      <c r="F39" s="6">
        <v>29.270000000000007</v>
      </c>
      <c r="G39" s="5">
        <v>199</v>
      </c>
      <c r="I39" s="19" t="s">
        <v>40</v>
      </c>
      <c r="J39">
        <f>J34+1.5*J35</f>
        <v>96.52</v>
      </c>
      <c r="K39">
        <f t="shared" ref="K39:N39" si="16">K34+1.5*K35</f>
        <v>77.150000000000006</v>
      </c>
      <c r="L39">
        <f t="shared" si="16"/>
        <v>93.700000000000017</v>
      </c>
      <c r="M39">
        <f t="shared" si="16"/>
        <v>42.030000000000015</v>
      </c>
      <c r="N39">
        <f t="shared" si="16"/>
        <v>294</v>
      </c>
      <c r="P39" s="9">
        <v>45024</v>
      </c>
      <c r="Q39" s="5" t="str" cm="1">
        <f t="array" ref="Q39">_xlfn.IFS(WEEKDAY(P39,2)=1,"Monday",WEEKDAY(P39,2)=2,"Tuesday",WEEKDAY(P39,2)=3,"Wednesday",WEEKDAY(P39,2)=4,"Thursday",WEEKDAY(P39,2)=5,"Friday",WEEKDAY(P39,2)=6,"Saturday",WEEKDAY(P39,2)=7,"Sunday")</f>
        <v>Saturday</v>
      </c>
      <c r="R39" s="5">
        <f t="shared" ca="1" si="0"/>
        <v>52.760000000000005</v>
      </c>
      <c r="S39" s="5" cm="1">
        <f t="array" ref="S39">IF(ISBLANK(D39),_xlfn.XLOOKUP(Q39,$Y$4:$Y$10,$AA$4:$AA$10,X),D39)</f>
        <v>27.1</v>
      </c>
      <c r="T39" s="5" cm="1">
        <f t="array" ref="T39">IF(ISBLANK(E39),_xlfn.XLOOKUP(Q39,$Y$4:$Y$10,$AB$4:$AB$10,X),E39)</f>
        <v>22.9</v>
      </c>
      <c r="U39" s="5" cm="1">
        <f t="array" ref="U39">IF(ISBLANK(F39),_xlfn.XLOOKUP(Q39,$Y$4:$Y$10,$AC$4:$AC$10,X),F39)</f>
        <v>29.270000000000007</v>
      </c>
      <c r="V39" s="5" cm="1">
        <f t="array" ref="V39">IF(ISBLANK(G39),_xlfn.XLOOKUP(Q39,$Y$4:$Y$10,$AD$4:$AD$10,X),G39)</f>
        <v>199</v>
      </c>
    </row>
    <row r="40" spans="1:22" ht="16" x14ac:dyDescent="0.2">
      <c r="A40" s="3">
        <v>4</v>
      </c>
      <c r="B40" s="9">
        <v>44999</v>
      </c>
      <c r="C40" s="5">
        <v>31.3</v>
      </c>
      <c r="D40" s="5">
        <v>41.3</v>
      </c>
      <c r="E40" s="5">
        <v>58.5</v>
      </c>
      <c r="F40" s="6">
        <v>12.399999999999995</v>
      </c>
      <c r="G40" s="5">
        <v>197</v>
      </c>
      <c r="I40" s="19" t="s">
        <v>41</v>
      </c>
      <c r="J40">
        <f>J32-1.5*J35</f>
        <v>-25.199999999999996</v>
      </c>
      <c r="K40">
        <f t="shared" ref="K40:N40" si="17">K32-1.5*K35</f>
        <v>-30.250000000000007</v>
      </c>
      <c r="L40">
        <f t="shared" si="17"/>
        <v>-35.900000000000006</v>
      </c>
      <c r="M40">
        <f t="shared" si="17"/>
        <v>-7.4100000000000108</v>
      </c>
      <c r="N40">
        <f t="shared" si="17"/>
        <v>6</v>
      </c>
      <c r="P40" s="9">
        <v>44999</v>
      </c>
      <c r="Q40" s="5" t="str" cm="1">
        <f t="array" ref="Q40">_xlfn.IFS(WEEKDAY(P40,2)=1,"Monday",WEEKDAY(P40,2)=2,"Tuesday",WEEKDAY(P40,2)=3,"Wednesday",WEEKDAY(P40,2)=4,"Thursday",WEEKDAY(P40,2)=5,"Friday",WEEKDAY(P40,2)=6,"Saturday",WEEKDAY(P40,2)=7,"Sunday")</f>
        <v>Tuesday</v>
      </c>
      <c r="R40" s="5">
        <f t="shared" ca="1" si="0"/>
        <v>31.3</v>
      </c>
      <c r="S40" s="5" cm="1">
        <f t="array" ref="S40">IF(ISBLANK(D40),_xlfn.XLOOKUP(Q40,$Y$4:$Y$10,$AA$4:$AA$10,X),D40)</f>
        <v>41.3</v>
      </c>
      <c r="T40" s="5" cm="1">
        <f t="array" ref="T40">IF(ISBLANK(E40),_xlfn.XLOOKUP(Q40,$Y$4:$Y$10,$AB$4:$AB$10,X),E40)</f>
        <v>58.5</v>
      </c>
      <c r="U40" s="5" cm="1">
        <f t="array" ref="U40">IF(ISBLANK(F40),_xlfn.XLOOKUP(Q40,$Y$4:$Y$10,$AC$4:$AC$10,X),F40)</f>
        <v>12.399999999999995</v>
      </c>
      <c r="V40" s="5" cm="1">
        <f t="array" ref="V40">IF(ISBLANK(G40),_xlfn.XLOOKUP(Q40,$Y$4:$Y$10,$AD$4:$AD$10,X),G40)</f>
        <v>197</v>
      </c>
    </row>
    <row r="41" spans="1:22" ht="16" x14ac:dyDescent="0.2">
      <c r="A41" s="3">
        <v>106</v>
      </c>
      <c r="B41" s="9">
        <v>45101</v>
      </c>
      <c r="C41" s="5">
        <v>37.58</v>
      </c>
      <c r="D41" s="5">
        <v>46.4</v>
      </c>
      <c r="E41" s="5">
        <v>59</v>
      </c>
      <c r="F41" s="6">
        <v>13.39</v>
      </c>
      <c r="G41" s="5">
        <v>196</v>
      </c>
      <c r="I41" s="19" t="s">
        <v>42</v>
      </c>
      <c r="J41">
        <f>COUNTBLANK(C2:C201)</f>
        <v>2</v>
      </c>
      <c r="K41">
        <f t="shared" ref="K41:N41" si="18">COUNTBLANK(D2:D201)</f>
        <v>2</v>
      </c>
      <c r="L41">
        <f t="shared" si="18"/>
        <v>1</v>
      </c>
      <c r="M41">
        <f t="shared" si="18"/>
        <v>3</v>
      </c>
      <c r="N41">
        <f t="shared" si="18"/>
        <v>4</v>
      </c>
      <c r="P41" s="9">
        <v>45101</v>
      </c>
      <c r="Q41" s="5" t="str" cm="1">
        <f t="array" ref="Q41">_xlfn.IFS(WEEKDAY(P41,2)=1,"Monday",WEEKDAY(P41,2)=2,"Tuesday",WEEKDAY(P41,2)=3,"Wednesday",WEEKDAY(P41,2)=4,"Thursday",WEEKDAY(P41,2)=5,"Friday",WEEKDAY(P41,2)=6,"Saturday",WEEKDAY(P41,2)=7,"Sunday")</f>
        <v>Saturday</v>
      </c>
      <c r="R41" s="5">
        <f t="shared" ca="1" si="0"/>
        <v>37.58</v>
      </c>
      <c r="S41" s="5" cm="1">
        <f t="array" ref="S41">IF(ISBLANK(D41),_xlfn.XLOOKUP(Q41,$Y$4:$Y$10,$AA$4:$AA$10,X),D41)</f>
        <v>46.4</v>
      </c>
      <c r="T41" s="5" cm="1">
        <f t="array" ref="T41">IF(ISBLANK(E41),_xlfn.XLOOKUP(Q41,$Y$4:$Y$10,$AB$4:$AB$10,X),E41)</f>
        <v>59</v>
      </c>
      <c r="U41" s="5" cm="1">
        <f t="array" ref="U41">IF(ISBLANK(F41),_xlfn.XLOOKUP(Q41,$Y$4:$Y$10,$AC$4:$AC$10,X),F41)</f>
        <v>13.39</v>
      </c>
      <c r="V41" s="5" cm="1">
        <f t="array" ref="V41">IF(ISBLANK(G41),_xlfn.XLOOKUP(Q41,$Y$4:$Y$10,$AD$4:$AD$10,X),G41)</f>
        <v>196</v>
      </c>
    </row>
    <row r="42" spans="1:22" ht="16" x14ac:dyDescent="0.2">
      <c r="A42" s="3">
        <v>71</v>
      </c>
      <c r="B42" s="9">
        <v>45066</v>
      </c>
      <c r="C42" s="5">
        <v>44.82</v>
      </c>
      <c r="D42" s="5">
        <v>30.6</v>
      </c>
      <c r="E42" s="5">
        <v>38.700000000000003</v>
      </c>
      <c r="F42" s="6">
        <v>19.729999999999997</v>
      </c>
      <c r="G42" s="5">
        <v>196</v>
      </c>
      <c r="I42" s="19" t="s">
        <v>43</v>
      </c>
      <c r="J42" s="13">
        <f>COUNTIF(C2:C201,"&gt;"&amp;J39) + COUNTIF(C2:C201,"&lt;"&amp;J40)</f>
        <v>3</v>
      </c>
      <c r="K42" s="13">
        <f t="shared" ref="K42:N42" si="19">COUNTIF(D2:D201,"&gt;"&amp;K39) + COUNTIF(D2:D201,"&lt;"&amp;K40)</f>
        <v>2</v>
      </c>
      <c r="L42" s="13">
        <f t="shared" si="19"/>
        <v>0</v>
      </c>
      <c r="M42" s="13">
        <f t="shared" si="19"/>
        <v>6</v>
      </c>
      <c r="N42" s="13">
        <f t="shared" si="19"/>
        <v>2</v>
      </c>
      <c r="P42" s="9">
        <v>45066</v>
      </c>
      <c r="Q42" s="5" t="str" cm="1">
        <f t="array" ref="Q42">_xlfn.IFS(WEEKDAY(P42,2)=1,"Monday",WEEKDAY(P42,2)=2,"Tuesday",WEEKDAY(P42,2)=3,"Wednesday",WEEKDAY(P42,2)=4,"Thursday",WEEKDAY(P42,2)=5,"Friday",WEEKDAY(P42,2)=6,"Saturday",WEEKDAY(P42,2)=7,"Sunday")</f>
        <v>Saturday</v>
      </c>
      <c r="R42" s="5">
        <f t="shared" ca="1" si="0"/>
        <v>44.82</v>
      </c>
      <c r="S42" s="5" cm="1">
        <f t="array" ref="S42">IF(ISBLANK(D42),_xlfn.XLOOKUP(Q42,$Y$4:$Y$10,$AA$4:$AA$10,X),D42)</f>
        <v>30.6</v>
      </c>
      <c r="T42" s="5" cm="1">
        <f t="array" ref="T42">IF(ISBLANK(E42),_xlfn.XLOOKUP(Q42,$Y$4:$Y$10,$AB$4:$AB$10,X),E42)</f>
        <v>38.700000000000003</v>
      </c>
      <c r="U42" s="5" cm="1">
        <f t="array" ref="U42">IF(ISBLANK(F42),_xlfn.XLOOKUP(Q42,$Y$4:$Y$10,$AC$4:$AC$10,X),F42)</f>
        <v>19.729999999999997</v>
      </c>
      <c r="V42" s="5" cm="1">
        <f t="array" ref="V42">IF(ISBLANK(G42),_xlfn.XLOOKUP(Q42,$Y$4:$Y$10,$AD$4:$AD$10,X),G42)</f>
        <v>196</v>
      </c>
    </row>
    <row r="43" spans="1:22" ht="16" x14ac:dyDescent="0.2">
      <c r="A43" s="3">
        <v>69</v>
      </c>
      <c r="B43" s="9">
        <v>45064</v>
      </c>
      <c r="C43" s="5">
        <v>51.480000000000004</v>
      </c>
      <c r="D43" s="5">
        <v>27.5</v>
      </c>
      <c r="E43" s="5">
        <v>11</v>
      </c>
      <c r="F43" s="6">
        <v>33.090000000000003</v>
      </c>
      <c r="G43" s="5">
        <v>196</v>
      </c>
      <c r="I43" s="19" t="s">
        <v>44</v>
      </c>
      <c r="J43">
        <f>MODE(C2:C201)</f>
        <v>59.58</v>
      </c>
      <c r="K43">
        <f t="shared" ref="K43:N43" si="20">MODE(D2:D201)</f>
        <v>4.0999999999999996</v>
      </c>
      <c r="L43">
        <f t="shared" si="20"/>
        <v>9.3000000000000007</v>
      </c>
      <c r="M43">
        <f t="shared" si="20"/>
        <v>19.339999999999996</v>
      </c>
      <c r="N43">
        <f t="shared" si="20"/>
        <v>129</v>
      </c>
      <c r="P43" s="9">
        <v>45064</v>
      </c>
      <c r="Q43" s="5" t="str" cm="1">
        <f t="array" ref="Q43">_xlfn.IFS(WEEKDAY(P43,2)=1,"Monday",WEEKDAY(P43,2)=2,"Tuesday",WEEKDAY(P43,2)=3,"Wednesday",WEEKDAY(P43,2)=4,"Thursday",WEEKDAY(P43,2)=5,"Friday",WEEKDAY(P43,2)=6,"Saturday",WEEKDAY(P43,2)=7,"Sunday")</f>
        <v>Thursday</v>
      </c>
      <c r="R43" s="5">
        <f t="shared" ca="1" si="0"/>
        <v>51.480000000000004</v>
      </c>
      <c r="S43" s="5" cm="1">
        <f t="array" ref="S43">IF(ISBLANK(D43),_xlfn.XLOOKUP(Q43,$Y$4:$Y$10,$AA$4:$AA$10,X),D43)</f>
        <v>27.5</v>
      </c>
      <c r="T43" s="5" cm="1">
        <f t="array" ref="T43">IF(ISBLANK(E43),_xlfn.XLOOKUP(Q43,$Y$4:$Y$10,$AB$4:$AB$10,X),E43)</f>
        <v>11</v>
      </c>
      <c r="U43" s="5" cm="1">
        <f t="array" ref="U43">IF(ISBLANK(F43),_xlfn.XLOOKUP(Q43,$Y$4:$Y$10,$AC$4:$AC$10,X),F43)</f>
        <v>33.090000000000003</v>
      </c>
      <c r="V43" s="5" cm="1">
        <f t="array" ref="V43">IF(ISBLANK(G43),_xlfn.XLOOKUP(Q43,$Y$4:$Y$10,$AD$4:$AD$10,X),G43)</f>
        <v>196</v>
      </c>
    </row>
    <row r="44" spans="1:22" ht="16" x14ac:dyDescent="0.2">
      <c r="A44" s="3">
        <v>164</v>
      </c>
      <c r="B44" s="9">
        <v>45159</v>
      </c>
      <c r="C44" s="5">
        <v>33.700000000000003</v>
      </c>
      <c r="D44" s="5">
        <v>36.799999999999997</v>
      </c>
      <c r="E44" s="5">
        <v>7.4</v>
      </c>
      <c r="F44" s="6">
        <v>31.79</v>
      </c>
      <c r="G44" s="5">
        <v>193</v>
      </c>
      <c r="P44" s="9">
        <v>45159</v>
      </c>
      <c r="Q44" s="5" t="str" cm="1">
        <f t="array" ref="Q44">_xlfn.IFS(WEEKDAY(P44,2)=1,"Monday",WEEKDAY(P44,2)=2,"Tuesday",WEEKDAY(P44,2)=3,"Wednesday",WEEKDAY(P44,2)=4,"Thursday",WEEKDAY(P44,2)=5,"Friday",WEEKDAY(P44,2)=6,"Saturday",WEEKDAY(P44,2)=7,"Sunday")</f>
        <v>Monday</v>
      </c>
      <c r="R44" s="5">
        <f t="shared" ca="1" si="0"/>
        <v>33.700000000000003</v>
      </c>
      <c r="S44" s="5" cm="1">
        <f t="array" ref="S44">IF(ISBLANK(D44),_xlfn.XLOOKUP(Q44,$Y$4:$Y$10,$AA$4:$AA$10,X),D44)</f>
        <v>36.799999999999997</v>
      </c>
      <c r="T44" s="5" cm="1">
        <f t="array" ref="T44">IF(ISBLANK(E44),_xlfn.XLOOKUP(Q44,$Y$4:$Y$10,$AB$4:$AB$10,X),E44)</f>
        <v>7.4</v>
      </c>
      <c r="U44" s="5" cm="1">
        <f t="array" ref="U44">IF(ISBLANK(F44),_xlfn.XLOOKUP(Q44,$Y$4:$Y$10,$AC$4:$AC$10,X),F44)</f>
        <v>31.79</v>
      </c>
      <c r="V44" s="5" cm="1">
        <f t="array" ref="V44">IF(ISBLANK(G44),_xlfn.XLOOKUP(Q44,$Y$4:$Y$10,$AD$4:$AD$10,X),G44)</f>
        <v>193</v>
      </c>
    </row>
    <row r="45" spans="1:22" ht="16" x14ac:dyDescent="0.2">
      <c r="A45" s="3">
        <v>15</v>
      </c>
      <c r="B45" s="9">
        <v>45010</v>
      </c>
      <c r="C45" s="5">
        <v>44.82</v>
      </c>
      <c r="D45" s="5">
        <v>32.9</v>
      </c>
      <c r="E45" s="5">
        <v>46</v>
      </c>
      <c r="F45" s="6">
        <v>18.459999999999997</v>
      </c>
      <c r="G45" s="5">
        <v>191</v>
      </c>
      <c r="P45" s="9">
        <v>45010</v>
      </c>
      <c r="Q45" s="5" t="str" cm="1">
        <f t="array" ref="Q45">_xlfn.IFS(WEEKDAY(P45,2)=1,"Monday",WEEKDAY(P45,2)=2,"Tuesday",WEEKDAY(P45,2)=3,"Wednesday",WEEKDAY(P45,2)=4,"Thursday",WEEKDAY(P45,2)=5,"Friday",WEEKDAY(P45,2)=6,"Saturday",WEEKDAY(P45,2)=7,"Sunday")</f>
        <v>Saturday</v>
      </c>
      <c r="R45" s="5">
        <f t="shared" ca="1" si="0"/>
        <v>44.82</v>
      </c>
      <c r="S45" s="5" cm="1">
        <f t="array" ref="S45">IF(ISBLANK(D45),_xlfn.XLOOKUP(Q45,$Y$4:$Y$10,$AA$4:$AA$10,X),D45)</f>
        <v>32.9</v>
      </c>
      <c r="T45" s="5" cm="1">
        <f t="array" ref="T45">IF(ISBLANK(E45),_xlfn.XLOOKUP(Q45,$Y$4:$Y$10,$AB$4:$AB$10,X),E45)</f>
        <v>46</v>
      </c>
      <c r="U45" s="5" cm="1">
        <f t="array" ref="U45">IF(ISBLANK(F45),_xlfn.XLOOKUP(Q45,$Y$4:$Y$10,$AC$4:$AC$10,X),F45)</f>
        <v>18.459999999999997</v>
      </c>
      <c r="V45" s="5" cm="1">
        <f t="array" ref="V45">IF(ISBLANK(G45),_xlfn.XLOOKUP(Q45,$Y$4:$Y$10,$AD$4:$AD$10,X),G45)</f>
        <v>191</v>
      </c>
    </row>
    <row r="46" spans="1:22" ht="16" x14ac:dyDescent="0.2">
      <c r="A46" s="3">
        <v>21</v>
      </c>
      <c r="B46" s="9">
        <v>45016</v>
      </c>
      <c r="C46" s="5">
        <v>46.68</v>
      </c>
      <c r="D46" s="5">
        <v>27.7</v>
      </c>
      <c r="E46" s="5">
        <v>53.4</v>
      </c>
      <c r="F46" s="6">
        <v>14.329999999999998</v>
      </c>
      <c r="G46" s="5">
        <v>188</v>
      </c>
      <c r="J46" s="39" t="s">
        <v>23</v>
      </c>
      <c r="K46" s="39"/>
      <c r="L46" s="39"/>
      <c r="M46" s="39"/>
      <c r="N46" s="39"/>
      <c r="P46" s="9">
        <v>45016</v>
      </c>
      <c r="Q46" s="5" t="str" cm="1">
        <f t="array" ref="Q46">_xlfn.IFS(WEEKDAY(P46,2)=1,"Monday",WEEKDAY(P46,2)=2,"Tuesday",WEEKDAY(P46,2)=3,"Wednesday",WEEKDAY(P46,2)=4,"Thursday",WEEKDAY(P46,2)=5,"Friday",WEEKDAY(P46,2)=6,"Saturday",WEEKDAY(P46,2)=7,"Sunday")</f>
        <v>Friday</v>
      </c>
      <c r="R46" s="5">
        <f t="shared" ca="1" si="0"/>
        <v>46.68</v>
      </c>
      <c r="S46" s="5" cm="1">
        <f t="array" ref="S46">IF(ISBLANK(D46),_xlfn.XLOOKUP(Q46,$Y$4:$Y$10,$AA$4:$AA$10,X),D46)</f>
        <v>27.7</v>
      </c>
      <c r="T46" s="5" cm="1">
        <f t="array" ref="T46">IF(ISBLANK(E46),_xlfn.XLOOKUP(Q46,$Y$4:$Y$10,$AB$4:$AB$10,X),E46)</f>
        <v>53.4</v>
      </c>
      <c r="U46" s="5" cm="1">
        <f t="array" ref="U46">IF(ISBLANK(F46),_xlfn.XLOOKUP(Q46,$Y$4:$Y$10,$AC$4:$AC$10,X),F46)</f>
        <v>14.329999999999998</v>
      </c>
      <c r="V46" s="5" cm="1">
        <f t="array" ref="V46">IF(ISBLANK(G46),_xlfn.XLOOKUP(Q46,$Y$4:$Y$10,$AD$4:$AD$10,X),G46)</f>
        <v>188</v>
      </c>
    </row>
    <row r="47" spans="1:22" ht="16" x14ac:dyDescent="0.2">
      <c r="A47" s="3">
        <v>185</v>
      </c>
      <c r="B47" s="9">
        <v>45180</v>
      </c>
      <c r="C47" s="5">
        <v>58.760000000000005</v>
      </c>
      <c r="D47" s="5">
        <v>21.3</v>
      </c>
      <c r="E47" s="5">
        <v>30</v>
      </c>
      <c r="F47" s="6">
        <v>24.03</v>
      </c>
      <c r="G47" s="5">
        <v>188</v>
      </c>
      <c r="J47" s="1" t="s">
        <v>2</v>
      </c>
      <c r="K47" s="1" t="s">
        <v>3</v>
      </c>
      <c r="L47" s="1" t="s">
        <v>4</v>
      </c>
      <c r="M47" s="1" t="s">
        <v>5</v>
      </c>
      <c r="N47" s="2" t="s">
        <v>6</v>
      </c>
      <c r="P47" s="9">
        <v>45180</v>
      </c>
      <c r="Q47" s="5" t="str" cm="1">
        <f t="array" ref="Q47">_xlfn.IFS(WEEKDAY(P47,2)=1,"Monday",WEEKDAY(P47,2)=2,"Tuesday",WEEKDAY(P47,2)=3,"Wednesday",WEEKDAY(P47,2)=4,"Thursday",WEEKDAY(P47,2)=5,"Friday",WEEKDAY(P47,2)=6,"Saturday",WEEKDAY(P47,2)=7,"Sunday")</f>
        <v>Monday</v>
      </c>
      <c r="R47" s="5">
        <f t="shared" ca="1" si="0"/>
        <v>58.760000000000005</v>
      </c>
      <c r="S47" s="5" cm="1">
        <f t="array" ref="S47">IF(ISBLANK(D47),_xlfn.XLOOKUP(Q47,$Y$4:$Y$10,$AA$4:$AA$10,X),D47)</f>
        <v>21.3</v>
      </c>
      <c r="T47" s="5" cm="1">
        <f t="array" ref="T47">IF(ISBLANK(E47),_xlfn.XLOOKUP(Q47,$Y$4:$Y$10,$AB$4:$AB$10,X),E47)</f>
        <v>30</v>
      </c>
      <c r="U47" s="5" cm="1">
        <f t="array" ref="U47">IF(ISBLANK(F47),_xlfn.XLOOKUP(Q47,$Y$4:$Y$10,$AC$4:$AC$10,X),F47)</f>
        <v>24.03</v>
      </c>
      <c r="V47" s="5" cm="1">
        <f t="array" ref="V47">IF(ISBLANK(G47),_xlfn.XLOOKUP(Q47,$Y$4:$Y$10,$AD$4:$AD$10,X),G47)</f>
        <v>188</v>
      </c>
    </row>
    <row r="48" spans="1:22" ht="16" x14ac:dyDescent="0.2">
      <c r="A48" s="3">
        <v>65</v>
      </c>
      <c r="B48" s="9">
        <v>45060</v>
      </c>
      <c r="C48" s="5">
        <v>27.22</v>
      </c>
      <c r="D48" s="5">
        <v>42.8</v>
      </c>
      <c r="E48" s="5">
        <v>28.9</v>
      </c>
      <c r="F48" s="6">
        <v>22.949999999999996</v>
      </c>
      <c r="G48" s="5">
        <v>187</v>
      </c>
      <c r="I48" s="1" t="s">
        <v>2</v>
      </c>
      <c r="J48" s="14">
        <f>CORREL($C$2:$C$201,C2:C201)</f>
        <v>1</v>
      </c>
      <c r="K48" s="4">
        <f>CORREL($C$2:$C$201,D2:D201)</f>
        <v>2.3906026151480683E-2</v>
      </c>
      <c r="L48" s="4">
        <f>CORREL($C$2:$C$201,E2:E201)</f>
        <v>2.1325368926873211E-2</v>
      </c>
      <c r="M48" s="4">
        <f>CORREL($C$2:$C$201,F2:F201)</f>
        <v>0.21036584628071647</v>
      </c>
      <c r="N48" s="4">
        <f>CORREL($C$2:$C$201,G2:G201)</f>
        <v>0.39040997791206133</v>
      </c>
      <c r="P48" s="9">
        <v>45060</v>
      </c>
      <c r="Q48" s="5" t="str" cm="1">
        <f t="array" ref="Q48">_xlfn.IFS(WEEKDAY(P48,2)=1,"Monday",WEEKDAY(P48,2)=2,"Tuesday",WEEKDAY(P48,2)=3,"Wednesday",WEEKDAY(P48,2)=4,"Thursday",WEEKDAY(P48,2)=5,"Friday",WEEKDAY(P48,2)=6,"Saturday",WEEKDAY(P48,2)=7,"Sunday")</f>
        <v>Sunday</v>
      </c>
      <c r="R48" s="5">
        <f t="shared" ca="1" si="0"/>
        <v>27.22</v>
      </c>
      <c r="S48" s="5" cm="1">
        <f t="array" ref="S48">IF(ISBLANK(D48),_xlfn.XLOOKUP(Q48,$Y$4:$Y$10,$AA$4:$AA$10,X),D48)</f>
        <v>42.8</v>
      </c>
      <c r="T48" s="5" cm="1">
        <f t="array" ref="T48">IF(ISBLANK(E48),_xlfn.XLOOKUP(Q48,$Y$4:$Y$10,$AB$4:$AB$10,X),E48)</f>
        <v>28.9</v>
      </c>
      <c r="U48" s="5" cm="1">
        <f t="array" ref="U48">IF(ISBLANK(F48),_xlfn.XLOOKUP(Q48,$Y$4:$Y$10,$AC$4:$AC$10,X),F48)</f>
        <v>22.949999999999996</v>
      </c>
      <c r="V48" s="5" cm="1">
        <f t="array" ref="V48">IF(ISBLANK(G48),_xlfn.XLOOKUP(Q48,$Y$4:$Y$10,$AD$4:$AD$10,X),G48)</f>
        <v>187</v>
      </c>
    </row>
    <row r="49" spans="1:22" ht="16" x14ac:dyDescent="0.2">
      <c r="A49" s="3">
        <v>75</v>
      </c>
      <c r="B49" s="9">
        <v>45070</v>
      </c>
      <c r="C49" s="5">
        <v>50.68</v>
      </c>
      <c r="D49" s="5">
        <v>0</v>
      </c>
      <c r="E49" s="5">
        <v>13.1</v>
      </c>
      <c r="F49" s="6">
        <v>28.4</v>
      </c>
      <c r="G49" s="5">
        <v>187</v>
      </c>
      <c r="I49" s="1" t="s">
        <v>3</v>
      </c>
      <c r="J49" s="4">
        <f>CORREL($D$2:$D$201,C2:C201)</f>
        <v>2.3906026151480683E-2</v>
      </c>
      <c r="K49" s="14">
        <f>CORREL($D$2:$D$201,D2:D201)</f>
        <v>1</v>
      </c>
      <c r="L49" s="4">
        <f>CORREL($D$2:$D$201,E2:E201)</f>
        <v>0.32726422539359956</v>
      </c>
      <c r="M49" s="4">
        <f>CORREL($D$2:$D$201,F2:F201)</f>
        <v>0.13794493123503068</v>
      </c>
      <c r="N49" s="4">
        <f>CORREL($D$2:$D$201,G2:G201)</f>
        <v>0.28651184055418905</v>
      </c>
      <c r="P49" s="9">
        <v>45070</v>
      </c>
      <c r="Q49" s="5" t="str" cm="1">
        <f t="array" ref="Q49">_xlfn.IFS(WEEKDAY(P49,2)=1,"Monday",WEEKDAY(P49,2)=2,"Tuesday",WEEKDAY(P49,2)=3,"Wednesday",WEEKDAY(P49,2)=4,"Thursday",WEEKDAY(P49,2)=5,"Friday",WEEKDAY(P49,2)=6,"Saturday",WEEKDAY(P49,2)=7,"Sunday")</f>
        <v>Wednesday</v>
      </c>
      <c r="R49" s="5">
        <f t="shared" ca="1" si="0"/>
        <v>50.68</v>
      </c>
      <c r="S49" s="5" cm="1">
        <f t="array" ref="S49">IF(ISBLANK(D49),_xlfn.XLOOKUP(Q49,$Y$4:$Y$10,$AA$4:$AA$10,X),D49)</f>
        <v>0</v>
      </c>
      <c r="T49" s="5" cm="1">
        <f t="array" ref="T49">IF(ISBLANK(E49),_xlfn.XLOOKUP(Q49,$Y$4:$Y$10,$AB$4:$AB$10,X),E49)</f>
        <v>13.1</v>
      </c>
      <c r="U49" s="5" cm="1">
        <f t="array" ref="U49">IF(ISBLANK(F49),_xlfn.XLOOKUP(Q49,$Y$4:$Y$10,$AC$4:$AC$10,X),F49)</f>
        <v>28.4</v>
      </c>
      <c r="V49" s="5" cm="1">
        <f t="array" ref="V49">IF(ISBLANK(G49),_xlfn.XLOOKUP(Q49,$Y$4:$Y$10,$AD$4:$AD$10,X),G49)</f>
        <v>187</v>
      </c>
    </row>
    <row r="50" spans="1:22" ht="16" x14ac:dyDescent="0.2">
      <c r="A50" s="3">
        <v>42</v>
      </c>
      <c r="B50" s="9">
        <v>45037</v>
      </c>
      <c r="C50" s="5">
        <v>40.4</v>
      </c>
      <c r="D50" s="5">
        <v>33.4</v>
      </c>
      <c r="E50" s="5">
        <v>38.700000000000003</v>
      </c>
      <c r="F50" s="6">
        <v>18.919999999999995</v>
      </c>
      <c r="G50" s="5">
        <v>186</v>
      </c>
      <c r="I50" s="1" t="s">
        <v>4</v>
      </c>
      <c r="J50" s="4">
        <f>CORREL($E$2:$E$201,C2:C201)</f>
        <v>2.1325368926873211E-2</v>
      </c>
      <c r="K50" s="4">
        <f>CORREL($E$2:$E$201,D2:D201)</f>
        <v>0.32726422539359956</v>
      </c>
      <c r="L50" s="14">
        <f>CORREL($E$2:$E$201,E2:E201)</f>
        <v>1</v>
      </c>
      <c r="M50" s="4">
        <f>CORREL($E$2:$E$201,F2:F201)</f>
        <v>-0.25488878474815868</v>
      </c>
      <c r="N50" s="4">
        <f>CORREL($E$2:$E$201,G2:G201)</f>
        <v>0.2364132467465396</v>
      </c>
      <c r="P50" s="9">
        <v>45037</v>
      </c>
      <c r="Q50" s="5" t="str" cm="1">
        <f t="array" ref="Q50">_xlfn.IFS(WEEKDAY(P50,2)=1,"Monday",WEEKDAY(P50,2)=2,"Tuesday",WEEKDAY(P50,2)=3,"Wednesday",WEEKDAY(P50,2)=4,"Thursday",WEEKDAY(P50,2)=5,"Friday",WEEKDAY(P50,2)=6,"Saturday",WEEKDAY(P50,2)=7,"Sunday")</f>
        <v>Friday</v>
      </c>
      <c r="R50" s="5">
        <f t="shared" ca="1" si="0"/>
        <v>40.4</v>
      </c>
      <c r="S50" s="5" cm="1">
        <f t="array" ref="S50">IF(ISBLANK(D50),_xlfn.XLOOKUP(Q50,$Y$4:$Y$10,$AA$4:$AA$10,X),D50)</f>
        <v>33.4</v>
      </c>
      <c r="T50" s="5" cm="1">
        <f t="array" ref="T50">IF(ISBLANK(E50),_xlfn.XLOOKUP(Q50,$Y$4:$Y$10,$AB$4:$AB$10,X),E50)</f>
        <v>38.700000000000003</v>
      </c>
      <c r="U50" s="5" cm="1">
        <f t="array" ref="U50">IF(ISBLANK(F50),_xlfn.XLOOKUP(Q50,$Y$4:$Y$10,$AC$4:$AC$10,X),F50)</f>
        <v>18.919999999999995</v>
      </c>
      <c r="V50" s="5" cm="1">
        <f t="array" ref="V50">IF(ISBLANK(G50),_xlfn.XLOOKUP(Q50,$Y$4:$Y$10,$AD$4:$AD$10,X),G50)</f>
        <v>186</v>
      </c>
    </row>
    <row r="51" spans="1:22" ht="16" x14ac:dyDescent="0.2">
      <c r="A51" s="3">
        <v>188</v>
      </c>
      <c r="B51" s="9">
        <v>45183</v>
      </c>
      <c r="C51" s="5">
        <v>41.22</v>
      </c>
      <c r="D51" s="5">
        <v>28.7</v>
      </c>
      <c r="E51" s="5">
        <v>18.2</v>
      </c>
      <c r="F51" s="6">
        <v>26.18</v>
      </c>
      <c r="G51" s="5">
        <v>186</v>
      </c>
      <c r="I51" s="1" t="s">
        <v>5</v>
      </c>
      <c r="J51" s="4">
        <f>CORREL($F$2:$F$201,C2:C201)</f>
        <v>0.21036584628071647</v>
      </c>
      <c r="K51" s="4">
        <f>CORREL($F$2:$F$201,D2:D201)</f>
        <v>0.13794493123503068</v>
      </c>
      <c r="L51" s="4">
        <f>CORREL($F$2:$F$201,E2:E201)</f>
        <v>-0.25488878474815868</v>
      </c>
      <c r="M51" s="14">
        <f>CORREL($F$2:$F$201,F2:F201)</f>
        <v>1</v>
      </c>
      <c r="N51" s="4">
        <f>CORREL($F$2:$F$201,G2:G201)</f>
        <v>0.15859336275284819</v>
      </c>
      <c r="P51" s="9">
        <v>45183</v>
      </c>
      <c r="Q51" s="5" t="str" cm="1">
        <f t="array" ref="Q51">_xlfn.IFS(WEEKDAY(P51,2)=1,"Monday",WEEKDAY(P51,2)=2,"Tuesday",WEEKDAY(P51,2)=3,"Wednesday",WEEKDAY(P51,2)=4,"Thursday",WEEKDAY(P51,2)=5,"Friday",WEEKDAY(P51,2)=6,"Saturday",WEEKDAY(P51,2)=7,"Sunday")</f>
        <v>Thursday</v>
      </c>
      <c r="R51" s="5">
        <f t="shared" ca="1" si="0"/>
        <v>41.22</v>
      </c>
      <c r="S51" s="5" cm="1">
        <f t="array" ref="S51">IF(ISBLANK(D51),_xlfn.XLOOKUP(Q51,$Y$4:$Y$10,$AA$4:$AA$10,X),D51)</f>
        <v>28.7</v>
      </c>
      <c r="T51" s="5" cm="1">
        <f t="array" ref="T51">IF(ISBLANK(E51),_xlfn.XLOOKUP(Q51,$Y$4:$Y$10,$AB$4:$AB$10,X),E51)</f>
        <v>18.2</v>
      </c>
      <c r="U51" s="5" cm="1">
        <f t="array" ref="U51">IF(ISBLANK(F51),_xlfn.XLOOKUP(Q51,$Y$4:$Y$10,$AC$4:$AC$10,X),F51)</f>
        <v>26.18</v>
      </c>
      <c r="V51" s="5" cm="1">
        <f t="array" ref="V51">IF(ISBLANK(G51),_xlfn.XLOOKUP(Q51,$Y$4:$Y$10,$AD$4:$AD$10,X),G51)</f>
        <v>186</v>
      </c>
    </row>
    <row r="52" spans="1:22" ht="16" x14ac:dyDescent="0.2">
      <c r="A52" s="3">
        <v>60</v>
      </c>
      <c r="B52" s="9">
        <v>45055</v>
      </c>
      <c r="C52" s="5">
        <v>50.14</v>
      </c>
      <c r="D52" s="5">
        <v>29.5</v>
      </c>
      <c r="E52" s="5">
        <v>9.3000000000000007</v>
      </c>
      <c r="F52" s="6">
        <v>32.1</v>
      </c>
      <c r="G52" s="5">
        <v>186</v>
      </c>
      <c r="I52" s="2" t="s">
        <v>6</v>
      </c>
      <c r="J52" s="25">
        <f>CORREL($G$2:$G$201,C2:C201)</f>
        <v>0.39040997791206133</v>
      </c>
      <c r="K52" s="4">
        <f>CORREL($G$2:$G$201,D2:D201)</f>
        <v>0.28651184055418905</v>
      </c>
      <c r="L52" s="4">
        <f>CORREL($G$2:$G$201,E2:E201)</f>
        <v>0.2364132467465396</v>
      </c>
      <c r="M52" s="4">
        <f>CORREL($G$2:$G$201,F2:F201)</f>
        <v>0.15859336275284819</v>
      </c>
      <c r="N52" s="14">
        <f>CORREL($G$2:$G$201,G2:G201)</f>
        <v>1</v>
      </c>
      <c r="P52" s="9">
        <v>45055</v>
      </c>
      <c r="Q52" s="5" t="str" cm="1">
        <f t="array" ref="Q52">_xlfn.IFS(WEEKDAY(P52,2)=1,"Monday",WEEKDAY(P52,2)=2,"Tuesday",WEEKDAY(P52,2)=3,"Wednesday",WEEKDAY(P52,2)=4,"Thursday",WEEKDAY(P52,2)=5,"Friday",WEEKDAY(P52,2)=6,"Saturday",WEEKDAY(P52,2)=7,"Sunday")</f>
        <v>Tuesday</v>
      </c>
      <c r="R52" s="5">
        <f t="shared" ca="1" si="0"/>
        <v>50.14</v>
      </c>
      <c r="S52" s="5" cm="1">
        <f t="array" ref="S52">IF(ISBLANK(D52),_xlfn.XLOOKUP(Q52,$Y$4:$Y$10,$AA$4:$AA$10,X),D52)</f>
        <v>29.5</v>
      </c>
      <c r="T52" s="5" cm="1">
        <f t="array" ref="T52">IF(ISBLANK(E52),_xlfn.XLOOKUP(Q52,$Y$4:$Y$10,$AB$4:$AB$10,X),E52)</f>
        <v>9.3000000000000007</v>
      </c>
      <c r="U52" s="5" cm="1">
        <f t="array" ref="U52">IF(ISBLANK(F52),_xlfn.XLOOKUP(Q52,$Y$4:$Y$10,$AC$4:$AC$10,X),F52)</f>
        <v>32.1</v>
      </c>
      <c r="V52" s="5" cm="1">
        <f t="array" ref="V52">IF(ISBLANK(G52),_xlfn.XLOOKUP(Q52,$Y$4:$Y$10,$AD$4:$AD$10,X),G52)</f>
        <v>186</v>
      </c>
    </row>
    <row r="53" spans="1:22" ht="16" x14ac:dyDescent="0.2">
      <c r="A53" s="3">
        <v>169</v>
      </c>
      <c r="B53" s="9">
        <v>45164</v>
      </c>
      <c r="C53" s="5">
        <v>45.08</v>
      </c>
      <c r="D53" s="5">
        <v>23.6</v>
      </c>
      <c r="E53" s="5">
        <v>57.6</v>
      </c>
      <c r="F53" s="6">
        <v>10.3</v>
      </c>
      <c r="G53" s="5">
        <v>185</v>
      </c>
      <c r="P53" s="9">
        <v>45164</v>
      </c>
      <c r="Q53" s="5" t="str" cm="1">
        <f t="array" ref="Q53">_xlfn.IFS(WEEKDAY(P53,2)=1,"Monday",WEEKDAY(P53,2)=2,"Tuesday",WEEKDAY(P53,2)=3,"Wednesday",WEEKDAY(P53,2)=4,"Thursday",WEEKDAY(P53,2)=5,"Friday",WEEKDAY(P53,2)=6,"Saturday",WEEKDAY(P53,2)=7,"Sunday")</f>
        <v>Saturday</v>
      </c>
      <c r="R53" s="5">
        <f t="shared" ca="1" si="0"/>
        <v>45.08</v>
      </c>
      <c r="S53" s="5" cm="1">
        <f t="array" ref="S53">IF(ISBLANK(D53),_xlfn.XLOOKUP(Q53,$Y$4:$Y$10,$AA$4:$AA$10,X),D53)</f>
        <v>23.6</v>
      </c>
      <c r="T53" s="5" cm="1">
        <f t="array" ref="T53">IF(ISBLANK(E53),_xlfn.XLOOKUP(Q53,$Y$4:$Y$10,$AB$4:$AB$10,X),E53)</f>
        <v>57.6</v>
      </c>
      <c r="U53" s="5" cm="1">
        <f t="array" ref="U53">IF(ISBLANK(F53),_xlfn.XLOOKUP(Q53,$Y$4:$Y$10,$AC$4:$AC$10,X),F53)</f>
        <v>10.3</v>
      </c>
      <c r="V53" s="5" cm="1">
        <f t="array" ref="V53">IF(ISBLANK(G53),_xlfn.XLOOKUP(Q53,$Y$4:$Y$10,$AD$4:$AD$10,X),G53)</f>
        <v>185</v>
      </c>
    </row>
    <row r="54" spans="1:22" ht="16" x14ac:dyDescent="0.2">
      <c r="A54" s="3">
        <v>195</v>
      </c>
      <c r="B54" s="9">
        <v>45190</v>
      </c>
      <c r="C54" s="5">
        <v>32.94</v>
      </c>
      <c r="D54" s="5">
        <v>35.6</v>
      </c>
      <c r="E54" s="5">
        <v>6</v>
      </c>
      <c r="F54" s="6"/>
      <c r="G54" s="5">
        <v>184</v>
      </c>
      <c r="P54" s="9">
        <v>45190</v>
      </c>
      <c r="Q54" s="5" t="str" cm="1">
        <f t="array" ref="Q54">_xlfn.IFS(WEEKDAY(P54,2)=1,"Monday",WEEKDAY(P54,2)=2,"Tuesday",WEEKDAY(P54,2)=3,"Wednesday",WEEKDAY(P54,2)=4,"Thursday",WEEKDAY(P54,2)=5,"Friday",WEEKDAY(P54,2)=6,"Saturday",WEEKDAY(P54,2)=7,"Sunday")</f>
        <v>Thursday</v>
      </c>
      <c r="R54" s="5">
        <f t="shared" ca="1" si="0"/>
        <v>32.94</v>
      </c>
      <c r="S54" s="5" cm="1">
        <f t="array" ref="S54">IF(ISBLANK(D54),_xlfn.XLOOKUP(Q54,$Y$4:$Y$10,$AA$4:$AA$10,X),D54)</f>
        <v>35.6</v>
      </c>
      <c r="T54" s="5" cm="1">
        <f t="array" ref="T54">IF(ISBLANK(E54),_xlfn.XLOOKUP(Q54,$Y$4:$Y$10,$AB$4:$AB$10,X),E54)</f>
        <v>6</v>
      </c>
      <c r="U54" s="21" cm="1">
        <f t="array" ref="U54">IF(ISBLANK(F54),_xlfn.XLOOKUP(Q54,$Y$4:$Y$10,$AC$4:$AC$10,X),F54)</f>
        <v>17.618461538461535</v>
      </c>
      <c r="V54" s="5" cm="1">
        <f t="array" ref="V54">IF(ISBLANK(G54),_xlfn.XLOOKUP(Q54,$Y$4:$Y$10,$AD$4:$AD$10,X),G54)</f>
        <v>184</v>
      </c>
    </row>
    <row r="55" spans="1:22" ht="16" x14ac:dyDescent="0.2">
      <c r="A55" s="3">
        <v>34</v>
      </c>
      <c r="B55" s="9">
        <v>45029</v>
      </c>
      <c r="C55" s="5">
        <v>61.120000000000005</v>
      </c>
      <c r="D55" s="5">
        <v>20</v>
      </c>
      <c r="E55" s="5">
        <v>0.3</v>
      </c>
      <c r="F55" s="6">
        <v>36.440000000000005</v>
      </c>
      <c r="G55" s="5">
        <v>184</v>
      </c>
      <c r="P55" s="9">
        <v>45029</v>
      </c>
      <c r="Q55" s="5" t="str" cm="1">
        <f t="array" ref="Q55">_xlfn.IFS(WEEKDAY(P55,2)=1,"Monday",WEEKDAY(P55,2)=2,"Tuesday",WEEKDAY(P55,2)=3,"Wednesday",WEEKDAY(P55,2)=4,"Thursday",WEEKDAY(P55,2)=5,"Friday",WEEKDAY(P55,2)=6,"Saturday",WEEKDAY(P55,2)=7,"Sunday")</f>
        <v>Thursday</v>
      </c>
      <c r="R55" s="5">
        <f t="shared" ca="1" si="0"/>
        <v>61.120000000000005</v>
      </c>
      <c r="S55" s="5" cm="1">
        <f t="array" ref="S55">IF(ISBLANK(D55),_xlfn.XLOOKUP(Q55,$Y$4:$Y$10,$AA$4:$AA$10,X),D55)</f>
        <v>20</v>
      </c>
      <c r="T55" s="5" cm="1">
        <f t="array" ref="T55">IF(ISBLANK(E55),_xlfn.XLOOKUP(Q55,$Y$4:$Y$10,$AB$4:$AB$10,X),E55)</f>
        <v>0.3</v>
      </c>
      <c r="U55" s="5" cm="1">
        <f t="array" ref="U55">IF(ISBLANK(F55),_xlfn.XLOOKUP(Q55,$Y$4:$Y$10,$AC$4:$AC$10,X),F55)</f>
        <v>36.440000000000005</v>
      </c>
      <c r="V55" s="5" cm="1">
        <f t="array" ref="V55">IF(ISBLANK(G55),_xlfn.XLOOKUP(Q55,$Y$4:$Y$10,$AD$4:$AD$10,X),G55)</f>
        <v>184</v>
      </c>
    </row>
    <row r="56" spans="1:22" ht="16" x14ac:dyDescent="0.2">
      <c r="A56" s="3">
        <v>100</v>
      </c>
      <c r="B56" s="9">
        <v>45095</v>
      </c>
      <c r="C56" s="5">
        <v>28.04</v>
      </c>
      <c r="D56" s="5">
        <v>41.7</v>
      </c>
      <c r="E56" s="5">
        <v>45.9</v>
      </c>
      <c r="F56" s="6">
        <v>16.010000000000005</v>
      </c>
      <c r="G56" s="5">
        <v>183</v>
      </c>
      <c r="P56" s="9">
        <v>45095</v>
      </c>
      <c r="Q56" s="5" t="str" cm="1">
        <f t="array" ref="Q56">_xlfn.IFS(WEEKDAY(P56,2)=1,"Monday",WEEKDAY(P56,2)=2,"Tuesday",WEEKDAY(P56,2)=3,"Wednesday",WEEKDAY(P56,2)=4,"Thursday",WEEKDAY(P56,2)=5,"Friday",WEEKDAY(P56,2)=6,"Saturday",WEEKDAY(P56,2)=7,"Sunday")</f>
        <v>Sunday</v>
      </c>
      <c r="R56" s="5">
        <f t="shared" ca="1" si="0"/>
        <v>28.04</v>
      </c>
      <c r="S56" s="5" cm="1">
        <f t="array" ref="S56">IF(ISBLANK(D56),_xlfn.XLOOKUP(Q56,$Y$4:$Y$10,$AA$4:$AA$10,X),D56)</f>
        <v>41.7</v>
      </c>
      <c r="T56" s="5" cm="1">
        <f t="array" ref="T56">IF(ISBLANK(E56),_xlfn.XLOOKUP(Q56,$Y$4:$Y$10,$AB$4:$AB$10,X),E56)</f>
        <v>45.9</v>
      </c>
      <c r="U56" s="5" cm="1">
        <f t="array" ref="U56">IF(ISBLANK(F56),_xlfn.XLOOKUP(Q56,$Y$4:$Y$10,$AC$4:$AC$10,X),F56)</f>
        <v>16.010000000000005</v>
      </c>
      <c r="V56" s="5" cm="1">
        <f t="array" ref="V56">IF(ISBLANK(G56),_xlfn.XLOOKUP(Q56,$Y$4:$Y$10,$AD$4:$AD$10,X),G56)</f>
        <v>183</v>
      </c>
    </row>
    <row r="57" spans="1:22" ht="16" x14ac:dyDescent="0.2">
      <c r="A57" s="3">
        <v>88</v>
      </c>
      <c r="B57" s="9">
        <v>45083</v>
      </c>
      <c r="C57" s="5">
        <v>28.14</v>
      </c>
      <c r="D57" s="5">
        <v>40.6</v>
      </c>
      <c r="E57" s="5">
        <v>63.2</v>
      </c>
      <c r="F57" s="6">
        <v>6.09</v>
      </c>
      <c r="G57" s="5">
        <v>180</v>
      </c>
      <c r="P57" s="9">
        <v>45083</v>
      </c>
      <c r="Q57" s="5" t="str" cm="1">
        <f t="array" ref="Q57">_xlfn.IFS(WEEKDAY(P57,2)=1,"Monday",WEEKDAY(P57,2)=2,"Tuesday",WEEKDAY(P57,2)=3,"Wednesday",WEEKDAY(P57,2)=4,"Thursday",WEEKDAY(P57,2)=5,"Friday",WEEKDAY(P57,2)=6,"Saturday",WEEKDAY(P57,2)=7,"Sunday")</f>
        <v>Tuesday</v>
      </c>
      <c r="R57" s="5">
        <f t="shared" ca="1" si="0"/>
        <v>28.14</v>
      </c>
      <c r="S57" s="5" cm="1">
        <f t="array" ref="S57">IF(ISBLANK(D57),_xlfn.XLOOKUP(Q57,$Y$4:$Y$10,$AA$4:$AA$10,X),D57)</f>
        <v>40.6</v>
      </c>
      <c r="T57" s="5" cm="1">
        <f t="array" ref="T57">IF(ISBLANK(E57),_xlfn.XLOOKUP(Q57,$Y$4:$Y$10,$AB$4:$AB$10,X),E57)</f>
        <v>63.2</v>
      </c>
      <c r="U57" s="5" cm="1">
        <f t="array" ref="U57">IF(ISBLANK(F57),_xlfn.XLOOKUP(Q57,$Y$4:$Y$10,$AC$4:$AC$10,X),F57)</f>
        <v>6.09</v>
      </c>
      <c r="V57" s="5" cm="1">
        <f t="array" ref="V57">IF(ISBLANK(G57),_xlfn.XLOOKUP(Q57,$Y$4:$Y$10,$AD$4:$AD$10,X),G57)</f>
        <v>180</v>
      </c>
    </row>
    <row r="58" spans="1:22" ht="16" x14ac:dyDescent="0.2">
      <c r="A58" s="3">
        <v>41</v>
      </c>
      <c r="B58" s="9">
        <v>45036</v>
      </c>
      <c r="C58" s="5">
        <v>45.5</v>
      </c>
      <c r="D58" s="5">
        <v>22.3</v>
      </c>
      <c r="E58" s="5">
        <v>31.6</v>
      </c>
      <c r="F58" s="6">
        <v>18.759999999999998</v>
      </c>
      <c r="G58" s="5">
        <v>179</v>
      </c>
      <c r="P58" s="9">
        <v>45036</v>
      </c>
      <c r="Q58" s="5" t="str" cm="1">
        <f t="array" ref="Q58">_xlfn.IFS(WEEKDAY(P58,2)=1,"Monday",WEEKDAY(P58,2)=2,"Tuesday",WEEKDAY(P58,2)=3,"Wednesday",WEEKDAY(P58,2)=4,"Thursday",WEEKDAY(P58,2)=5,"Friday",WEEKDAY(P58,2)=6,"Saturday",WEEKDAY(P58,2)=7,"Sunday")</f>
        <v>Thursday</v>
      </c>
      <c r="R58" s="5">
        <f t="shared" ca="1" si="0"/>
        <v>45.5</v>
      </c>
      <c r="S58" s="5" cm="1">
        <f t="array" ref="S58">IF(ISBLANK(D58),_xlfn.XLOOKUP(Q58,$Y$4:$Y$10,$AA$4:$AA$10,X),D58)</f>
        <v>22.3</v>
      </c>
      <c r="T58" s="5" cm="1">
        <f t="array" ref="T58">IF(ISBLANK(E58),_xlfn.XLOOKUP(Q58,$Y$4:$Y$10,$AB$4:$AB$10,X),E58)</f>
        <v>31.6</v>
      </c>
      <c r="U58" s="5" cm="1">
        <f t="array" ref="U58">IF(ISBLANK(F58),_xlfn.XLOOKUP(Q58,$Y$4:$Y$10,$AC$4:$AC$10,X),F58)</f>
        <v>18.759999999999998</v>
      </c>
      <c r="V58" s="5" cm="1">
        <f t="array" ref="V58">IF(ISBLANK(G58),_xlfn.XLOOKUP(Q58,$Y$4:$Y$10,$AD$4:$AD$10,X),G58)</f>
        <v>179</v>
      </c>
    </row>
    <row r="59" spans="1:22" ht="16" x14ac:dyDescent="0.2">
      <c r="A59" s="3">
        <v>90</v>
      </c>
      <c r="B59" s="9">
        <v>45085</v>
      </c>
      <c r="C59" s="5">
        <v>23.96</v>
      </c>
      <c r="D59" s="5">
        <v>47.8</v>
      </c>
      <c r="E59" s="5">
        <v>51.4</v>
      </c>
      <c r="F59" s="6">
        <v>14.319999999999993</v>
      </c>
      <c r="G59" s="5">
        <v>177</v>
      </c>
      <c r="P59" s="9">
        <v>45085</v>
      </c>
      <c r="Q59" s="5" t="str" cm="1">
        <f t="array" ref="Q59">_xlfn.IFS(WEEKDAY(P59,2)=1,"Monday",WEEKDAY(P59,2)=2,"Tuesday",WEEKDAY(P59,2)=3,"Wednesday",WEEKDAY(P59,2)=4,"Thursday",WEEKDAY(P59,2)=5,"Friday",WEEKDAY(P59,2)=6,"Saturday",WEEKDAY(P59,2)=7,"Sunday")</f>
        <v>Thursday</v>
      </c>
      <c r="R59" s="5">
        <f t="shared" ca="1" si="0"/>
        <v>23.96</v>
      </c>
      <c r="S59" s="5" cm="1">
        <f t="array" ref="S59">IF(ISBLANK(D59),_xlfn.XLOOKUP(Q59,$Y$4:$Y$10,$AA$4:$AA$10,X),D59)</f>
        <v>47.8</v>
      </c>
      <c r="T59" s="5" cm="1">
        <f t="array" ref="T59">IF(ISBLANK(E59),_xlfn.XLOOKUP(Q59,$Y$4:$Y$10,$AB$4:$AB$10,X),E59)</f>
        <v>51.4</v>
      </c>
      <c r="U59" s="5" cm="1">
        <f t="array" ref="U59">IF(ISBLANK(F59),_xlfn.XLOOKUP(Q59,$Y$4:$Y$10,$AC$4:$AC$10,X),F59)</f>
        <v>14.319999999999993</v>
      </c>
      <c r="V59" s="5" cm="1">
        <f t="array" ref="V59">IF(ISBLANK(G59),_xlfn.XLOOKUP(Q59,$Y$4:$Y$10,$AD$4:$AD$10,X),G59)</f>
        <v>177</v>
      </c>
    </row>
    <row r="60" spans="1:22" ht="16" x14ac:dyDescent="0.2">
      <c r="A60" s="3">
        <v>96</v>
      </c>
      <c r="B60" s="9">
        <v>45091</v>
      </c>
      <c r="C60" s="5">
        <v>40.660000000000004</v>
      </c>
      <c r="D60" s="5">
        <v>31.6</v>
      </c>
      <c r="E60" s="5">
        <v>52.9</v>
      </c>
      <c r="F60" s="6">
        <v>10.970000000000002</v>
      </c>
      <c r="G60" s="5">
        <v>175</v>
      </c>
      <c r="P60" s="9">
        <v>45091</v>
      </c>
      <c r="Q60" s="5" t="str" cm="1">
        <f t="array" ref="Q60">_xlfn.IFS(WEEKDAY(P60,2)=1,"Monday",WEEKDAY(P60,2)=2,"Tuesday",WEEKDAY(P60,2)=3,"Wednesday",WEEKDAY(P60,2)=4,"Thursday",WEEKDAY(P60,2)=5,"Friday",WEEKDAY(P60,2)=6,"Saturday",WEEKDAY(P60,2)=7,"Sunday")</f>
        <v>Wednesday</v>
      </c>
      <c r="R60" s="5">
        <f t="shared" ca="1" si="0"/>
        <v>40.660000000000004</v>
      </c>
      <c r="S60" s="5" cm="1">
        <f t="array" ref="S60">IF(ISBLANK(D60),_xlfn.XLOOKUP(Q60,$Y$4:$Y$10,$AA$4:$AA$10,X),D60)</f>
        <v>31.6</v>
      </c>
      <c r="T60" s="5" cm="1">
        <f t="array" ref="T60">IF(ISBLANK(E60),_xlfn.XLOOKUP(Q60,$Y$4:$Y$10,$AB$4:$AB$10,X),E60)</f>
        <v>52.9</v>
      </c>
      <c r="U60" s="5" cm="1">
        <f t="array" ref="U60">IF(ISBLANK(F60),_xlfn.XLOOKUP(Q60,$Y$4:$Y$10,$AC$4:$AC$10,X),F60)</f>
        <v>10.970000000000002</v>
      </c>
      <c r="V60" s="5" cm="1">
        <f t="array" ref="V60">IF(ISBLANK(G60),_xlfn.XLOOKUP(Q60,$Y$4:$Y$10,$AD$4:$AD$10,X),G60)</f>
        <v>175</v>
      </c>
    </row>
    <row r="61" spans="1:22" ht="16" x14ac:dyDescent="0.2">
      <c r="A61" s="3">
        <v>24</v>
      </c>
      <c r="B61" s="9">
        <v>45019</v>
      </c>
      <c r="C61" s="5">
        <v>49.660000000000004</v>
      </c>
      <c r="D61" s="5">
        <v>16.899999999999999</v>
      </c>
      <c r="E61" s="5">
        <v>26.2</v>
      </c>
      <c r="F61" s="6">
        <v>20.8</v>
      </c>
      <c r="G61" s="5">
        <v>175</v>
      </c>
      <c r="P61" s="9">
        <v>45019</v>
      </c>
      <c r="Q61" s="5" t="str" cm="1">
        <f t="array" ref="Q61">_xlfn.IFS(WEEKDAY(P61,2)=1,"Monday",WEEKDAY(P61,2)=2,"Tuesday",WEEKDAY(P61,2)=3,"Wednesday",WEEKDAY(P61,2)=4,"Thursday",WEEKDAY(P61,2)=5,"Friday",WEEKDAY(P61,2)=6,"Saturday",WEEKDAY(P61,2)=7,"Sunday")</f>
        <v>Monday</v>
      </c>
      <c r="R61" s="5">
        <f t="shared" ca="1" si="0"/>
        <v>49.660000000000004</v>
      </c>
      <c r="S61" s="5" cm="1">
        <f t="array" ref="S61">IF(ISBLANK(D61),_xlfn.XLOOKUP(Q61,$Y$4:$Y$10,$AA$4:$AA$10,X),D61)</f>
        <v>16.899999999999999</v>
      </c>
      <c r="T61" s="5" cm="1">
        <f t="array" ref="T61">IF(ISBLANK(E61),_xlfn.XLOOKUP(Q61,$Y$4:$Y$10,$AB$4:$AB$10,X),E61)</f>
        <v>26.2</v>
      </c>
      <c r="U61" s="5" cm="1">
        <f t="array" ref="U61">IF(ISBLANK(F61),_xlfn.XLOOKUP(Q61,$Y$4:$Y$10,$AC$4:$AC$10,X),F61)</f>
        <v>20.8</v>
      </c>
      <c r="V61" s="5" cm="1">
        <f t="array" ref="V61">IF(ISBLANK(G61),_xlfn.XLOOKUP(Q61,$Y$4:$Y$10,$AD$4:$AD$10,X),G61)</f>
        <v>175</v>
      </c>
    </row>
    <row r="62" spans="1:22" ht="16" x14ac:dyDescent="0.2">
      <c r="A62" s="3">
        <v>157</v>
      </c>
      <c r="B62" s="9">
        <v>45152</v>
      </c>
      <c r="C62" s="5">
        <v>25.78</v>
      </c>
      <c r="D62" s="5">
        <v>43.5</v>
      </c>
      <c r="E62" s="5">
        <v>50.5</v>
      </c>
      <c r="F62" s="6">
        <v>10.939999999999998</v>
      </c>
      <c r="G62" s="5">
        <v>173</v>
      </c>
      <c r="P62" s="9">
        <v>45152</v>
      </c>
      <c r="Q62" s="5" t="str" cm="1">
        <f t="array" ref="Q62">_xlfn.IFS(WEEKDAY(P62,2)=1,"Monday",WEEKDAY(P62,2)=2,"Tuesday",WEEKDAY(P62,2)=3,"Wednesday",WEEKDAY(P62,2)=4,"Thursday",WEEKDAY(P62,2)=5,"Friday",WEEKDAY(P62,2)=6,"Saturday",WEEKDAY(P62,2)=7,"Sunday")</f>
        <v>Monday</v>
      </c>
      <c r="R62" s="5">
        <f t="shared" ca="1" si="0"/>
        <v>25.78</v>
      </c>
      <c r="S62" s="5" cm="1">
        <f t="array" ref="S62">IF(ISBLANK(D62),_xlfn.XLOOKUP(Q62,$Y$4:$Y$10,$AA$4:$AA$10,X),D62)</f>
        <v>43.5</v>
      </c>
      <c r="T62" s="5" cm="1">
        <f t="array" ref="T62">IF(ISBLANK(E62),_xlfn.XLOOKUP(Q62,$Y$4:$Y$10,$AB$4:$AB$10,X),E62)</f>
        <v>50.5</v>
      </c>
      <c r="U62" s="5" cm="1">
        <f t="array" ref="U62">IF(ISBLANK(F62),_xlfn.XLOOKUP(Q62,$Y$4:$Y$10,$AC$4:$AC$10,X),F62)</f>
        <v>10.939999999999998</v>
      </c>
      <c r="V62" s="5" cm="1">
        <f t="array" ref="V62">IF(ISBLANK(G62),_xlfn.XLOOKUP(Q62,$Y$4:$Y$10,$AD$4:$AD$10,X),G62)</f>
        <v>173</v>
      </c>
    </row>
    <row r="63" spans="1:22" ht="16" x14ac:dyDescent="0.2">
      <c r="A63" s="3">
        <v>119</v>
      </c>
      <c r="B63" s="9">
        <v>45114</v>
      </c>
      <c r="C63" s="5">
        <v>29.14</v>
      </c>
      <c r="D63" s="5">
        <v>36.9</v>
      </c>
      <c r="E63" s="5">
        <v>79.2</v>
      </c>
      <c r="F63" s="6">
        <v>19.339999999999996</v>
      </c>
      <c r="G63" s="5">
        <v>172</v>
      </c>
      <c r="P63" s="9">
        <v>45114</v>
      </c>
      <c r="Q63" s="5" t="str" cm="1">
        <f t="array" ref="Q63">_xlfn.IFS(WEEKDAY(P63,2)=1,"Monday",WEEKDAY(P63,2)=2,"Tuesday",WEEKDAY(P63,2)=3,"Wednesday",WEEKDAY(P63,2)=4,"Thursday",WEEKDAY(P63,2)=5,"Friday",WEEKDAY(P63,2)=6,"Saturday",WEEKDAY(P63,2)=7,"Sunday")</f>
        <v>Friday</v>
      </c>
      <c r="R63" s="5">
        <f t="shared" ca="1" si="0"/>
        <v>29.14</v>
      </c>
      <c r="S63" s="5" cm="1">
        <f t="array" ref="S63">IF(ISBLANK(D63),_xlfn.XLOOKUP(Q63,$Y$4:$Y$10,$AA$4:$AA$10,X),D63)</f>
        <v>36.9</v>
      </c>
      <c r="T63" s="5" cm="1">
        <f t="array" ref="T63">IF(ISBLANK(E63),_xlfn.XLOOKUP(Q63,$Y$4:$Y$10,$AB$4:$AB$10,X),E63)</f>
        <v>79.2</v>
      </c>
      <c r="U63" s="5" cm="1">
        <f t="array" ref="U63">IF(ISBLANK(F63),_xlfn.XLOOKUP(Q63,$Y$4:$Y$10,$AC$4:$AC$10,X),F63)</f>
        <v>19.339999999999996</v>
      </c>
      <c r="V63" s="5" cm="1">
        <f t="array" ref="V63">IF(ISBLANK(G63),_xlfn.XLOOKUP(Q63,$Y$4:$Y$10,$AD$4:$AD$10,X),G63)</f>
        <v>172</v>
      </c>
    </row>
    <row r="64" spans="1:22" ht="16" x14ac:dyDescent="0.2">
      <c r="A64" s="3">
        <v>124</v>
      </c>
      <c r="B64" s="9">
        <v>45119</v>
      </c>
      <c r="C64" s="5">
        <v>33.619999999999997</v>
      </c>
      <c r="D64" s="5">
        <v>34.6</v>
      </c>
      <c r="E64" s="5">
        <v>12.4</v>
      </c>
      <c r="F64" s="6">
        <v>24.65</v>
      </c>
      <c r="G64" s="5">
        <v>171</v>
      </c>
      <c r="P64" s="9">
        <v>45119</v>
      </c>
      <c r="Q64" s="5" t="str" cm="1">
        <f t="array" ref="Q64">_xlfn.IFS(WEEKDAY(P64,2)=1,"Monday",WEEKDAY(P64,2)=2,"Tuesday",WEEKDAY(P64,2)=3,"Wednesday",WEEKDAY(P64,2)=4,"Thursday",WEEKDAY(P64,2)=5,"Friday",WEEKDAY(P64,2)=6,"Saturday",WEEKDAY(P64,2)=7,"Sunday")</f>
        <v>Wednesday</v>
      </c>
      <c r="R64" s="5">
        <f t="shared" ca="1" si="0"/>
        <v>33.619999999999997</v>
      </c>
      <c r="S64" s="5" cm="1">
        <f t="array" ref="S64">IF(ISBLANK(D64),_xlfn.XLOOKUP(Q64,$Y$4:$Y$10,$AA$4:$AA$10,X),D64)</f>
        <v>34.6</v>
      </c>
      <c r="T64" s="5" cm="1">
        <f t="array" ref="T64">IF(ISBLANK(E64),_xlfn.XLOOKUP(Q64,$Y$4:$Y$10,$AB$4:$AB$10,X),E64)</f>
        <v>12.4</v>
      </c>
      <c r="U64" s="5" cm="1">
        <f t="array" ref="U64">IF(ISBLANK(F64),_xlfn.XLOOKUP(Q64,$Y$4:$Y$10,$AC$4:$AC$10,X),F64)</f>
        <v>24.65</v>
      </c>
      <c r="V64" s="5" cm="1">
        <f t="array" ref="V64">IF(ISBLANK(G64),_xlfn.XLOOKUP(Q64,$Y$4:$Y$10,$AD$4:$AD$10,X),G64)</f>
        <v>171</v>
      </c>
    </row>
    <row r="65" spans="1:22" ht="16" x14ac:dyDescent="0.2">
      <c r="A65" s="3">
        <v>63</v>
      </c>
      <c r="B65" s="9">
        <v>45058</v>
      </c>
      <c r="C65" s="5">
        <v>53.86</v>
      </c>
      <c r="D65" s="5">
        <v>15.5</v>
      </c>
      <c r="E65" s="5">
        <v>27.3</v>
      </c>
      <c r="F65" s="6">
        <v>20.759999999999998</v>
      </c>
      <c r="G65" s="5">
        <v>170</v>
      </c>
      <c r="P65" s="9">
        <v>45058</v>
      </c>
      <c r="Q65" s="5" t="str" cm="1">
        <f t="array" ref="Q65">_xlfn.IFS(WEEKDAY(P65,2)=1,"Monday",WEEKDAY(P65,2)=2,"Tuesday",WEEKDAY(P65,2)=3,"Wednesday",WEEKDAY(P65,2)=4,"Thursday",WEEKDAY(P65,2)=5,"Friday",WEEKDAY(P65,2)=6,"Saturday",WEEKDAY(P65,2)=7,"Sunday")</f>
        <v>Friday</v>
      </c>
      <c r="R65" s="5">
        <f t="shared" ca="1" si="0"/>
        <v>53.86</v>
      </c>
      <c r="S65" s="5" cm="1">
        <f t="array" ref="S65">IF(ISBLANK(D65),_xlfn.XLOOKUP(Q65,$Y$4:$Y$10,$AA$4:$AA$10,X),D65)</f>
        <v>15.5</v>
      </c>
      <c r="T65" s="5" cm="1">
        <f t="array" ref="T65">IF(ISBLANK(E65),_xlfn.XLOOKUP(Q65,$Y$4:$Y$10,$AB$4:$AB$10,X),E65)</f>
        <v>27.3</v>
      </c>
      <c r="U65" s="5" cm="1">
        <f t="array" ref="U65">IF(ISBLANK(F65),_xlfn.XLOOKUP(Q65,$Y$4:$Y$10,$AC$4:$AC$10,X),F65)</f>
        <v>20.759999999999998</v>
      </c>
      <c r="V65" s="5" cm="1">
        <f t="array" ref="V65">IF(ISBLANK(G65),_xlfn.XLOOKUP(Q65,$Y$4:$Y$10,$AD$4:$AD$10,X),G65)</f>
        <v>170</v>
      </c>
    </row>
    <row r="66" spans="1:22" ht="16" x14ac:dyDescent="0.2">
      <c r="A66" s="3">
        <v>153</v>
      </c>
      <c r="B66" s="9">
        <v>45148</v>
      </c>
      <c r="C66" s="5">
        <v>40.519999999999996</v>
      </c>
      <c r="D66" s="5">
        <v>23.3</v>
      </c>
      <c r="E66" s="5">
        <v>14.2</v>
      </c>
      <c r="F66" s="6">
        <v>25.729999999999997</v>
      </c>
      <c r="G66" s="5">
        <v>169</v>
      </c>
      <c r="P66" s="9">
        <v>45148</v>
      </c>
      <c r="Q66" s="5" t="str" cm="1">
        <f t="array" ref="Q66">_xlfn.IFS(WEEKDAY(P66,2)=1,"Monday",WEEKDAY(P66,2)=2,"Tuesday",WEEKDAY(P66,2)=3,"Wednesday",WEEKDAY(P66,2)=4,"Thursday",WEEKDAY(P66,2)=5,"Friday",WEEKDAY(P66,2)=6,"Saturday",WEEKDAY(P66,2)=7,"Sunday")</f>
        <v>Thursday</v>
      </c>
      <c r="R66" s="5">
        <f t="shared" ca="1" si="0"/>
        <v>40.519999999999996</v>
      </c>
      <c r="S66" s="5" cm="1">
        <f t="array" ref="S66">IF(ISBLANK(D66),_xlfn.XLOOKUP(Q66,$Y$4:$Y$10,$AA$4:$AA$10,X),D66)</f>
        <v>23.3</v>
      </c>
      <c r="T66" s="5" cm="1">
        <f t="array" ref="T66">IF(ISBLANK(E66),_xlfn.XLOOKUP(Q66,$Y$4:$Y$10,$AB$4:$AB$10,X),E66)</f>
        <v>14.2</v>
      </c>
      <c r="U66" s="5" cm="1">
        <f t="array" ref="U66">IF(ISBLANK(F66),_xlfn.XLOOKUP(Q66,$Y$4:$Y$10,$AC$4:$AC$10,X),F66)</f>
        <v>25.729999999999997</v>
      </c>
      <c r="V66" s="5" cm="1">
        <f t="array" ref="V66">IF(ISBLANK(G66),_xlfn.XLOOKUP(Q66,$Y$4:$Y$10,$AD$4:$AD$10,X),G66)</f>
        <v>169</v>
      </c>
    </row>
    <row r="67" spans="1:22" ht="16" x14ac:dyDescent="0.2">
      <c r="A67" s="3">
        <v>28</v>
      </c>
      <c r="B67" s="9">
        <v>45023</v>
      </c>
      <c r="C67" s="5">
        <v>49.019999999999996</v>
      </c>
      <c r="D67" s="5">
        <v>16.7</v>
      </c>
      <c r="E67" s="5">
        <v>22.9</v>
      </c>
      <c r="F67" s="6">
        <v>23.2</v>
      </c>
      <c r="G67" s="5">
        <v>168</v>
      </c>
      <c r="P67" s="9">
        <v>45023</v>
      </c>
      <c r="Q67" s="5" t="str" cm="1">
        <f t="array" ref="Q67">_xlfn.IFS(WEEKDAY(P67,2)=1,"Monday",WEEKDAY(P67,2)=2,"Tuesday",WEEKDAY(P67,2)=3,"Wednesday",WEEKDAY(P67,2)=4,"Thursday",WEEKDAY(P67,2)=5,"Friday",WEEKDAY(P67,2)=6,"Saturday",WEEKDAY(P67,2)=7,"Sunday")</f>
        <v>Friday</v>
      </c>
      <c r="R67" s="5">
        <f t="shared" ref="R67:R130" ca="1" si="21">IF(ISBLANK(C67),AVERAGE(OFFSET(C67,-3,0,3,1),OFFSET(C67,1,0,3,1)),C67)</f>
        <v>49.019999999999996</v>
      </c>
      <c r="S67" s="5" cm="1">
        <f t="array" ref="S67">IF(ISBLANK(D67),_xlfn.XLOOKUP(Q67,$Y$4:$Y$10,$AA$4:$AA$10,X),D67)</f>
        <v>16.7</v>
      </c>
      <c r="T67" s="5" cm="1">
        <f t="array" ref="T67">IF(ISBLANK(E67),_xlfn.XLOOKUP(Q67,$Y$4:$Y$10,$AB$4:$AB$10,X),E67)</f>
        <v>22.9</v>
      </c>
      <c r="U67" s="5" cm="1">
        <f t="array" ref="U67">IF(ISBLANK(F67),_xlfn.XLOOKUP(Q67,$Y$4:$Y$10,$AC$4:$AC$10,X),F67)</f>
        <v>23.2</v>
      </c>
      <c r="V67" s="5" cm="1">
        <f t="array" ref="V67">IF(ISBLANK(G67),_xlfn.XLOOKUP(Q67,$Y$4:$Y$10,$AD$4:$AD$10,X),G67)</f>
        <v>168</v>
      </c>
    </row>
    <row r="68" spans="1:22" ht="16" x14ac:dyDescent="0.2">
      <c r="A68" s="3">
        <v>98</v>
      </c>
      <c r="B68" s="9">
        <v>45093</v>
      </c>
      <c r="C68" s="5">
        <v>41.980000000000004</v>
      </c>
      <c r="D68" s="5">
        <v>21</v>
      </c>
      <c r="E68" s="5">
        <v>22</v>
      </c>
      <c r="F68" s="6">
        <v>20.190000000000001</v>
      </c>
      <c r="G68" s="5">
        <v>168</v>
      </c>
      <c r="P68" s="9">
        <v>45093</v>
      </c>
      <c r="Q68" s="5" t="str" cm="1">
        <f t="array" ref="Q68">_xlfn.IFS(WEEKDAY(P68,2)=1,"Monday",WEEKDAY(P68,2)=2,"Tuesday",WEEKDAY(P68,2)=3,"Wednesday",WEEKDAY(P68,2)=4,"Thursday",WEEKDAY(P68,2)=5,"Friday",WEEKDAY(P68,2)=6,"Saturday",WEEKDAY(P68,2)=7,"Sunday")</f>
        <v>Friday</v>
      </c>
      <c r="R68" s="5">
        <f t="shared" ca="1" si="21"/>
        <v>41.980000000000004</v>
      </c>
      <c r="S68" s="5" cm="1">
        <f t="array" ref="S68">IF(ISBLANK(D68),_xlfn.XLOOKUP(Q68,$Y$4:$Y$10,$AA$4:$AA$10,X),D68)</f>
        <v>21</v>
      </c>
      <c r="T68" s="5" cm="1">
        <f t="array" ref="T68">IF(ISBLANK(E68),_xlfn.XLOOKUP(Q68,$Y$4:$Y$10,$AB$4:$AB$10,X),E68)</f>
        <v>22</v>
      </c>
      <c r="U68" s="5" cm="1">
        <f t="array" ref="U68">IF(ISBLANK(F68),_xlfn.XLOOKUP(Q68,$Y$4:$Y$10,$AC$4:$AC$10,X),F68)</f>
        <v>20.190000000000001</v>
      </c>
      <c r="V68" s="5" cm="1">
        <f t="array" ref="V68">IF(ISBLANK(G68),_xlfn.XLOOKUP(Q68,$Y$4:$Y$10,$AD$4:$AD$10,X),G68)</f>
        <v>168</v>
      </c>
    </row>
    <row r="69" spans="1:22" ht="16" x14ac:dyDescent="0.2">
      <c r="A69" s="3">
        <v>163</v>
      </c>
      <c r="B69" s="9">
        <v>45158</v>
      </c>
      <c r="C69" s="5">
        <v>42.68</v>
      </c>
      <c r="D69" s="5"/>
      <c r="E69" s="5"/>
      <c r="F69" s="6">
        <v>17.649999999999999</v>
      </c>
      <c r="G69" s="5">
        <v>168</v>
      </c>
      <c r="P69" s="9">
        <v>45158</v>
      </c>
      <c r="Q69" s="5" t="str" cm="1">
        <f t="array" ref="Q69">_xlfn.IFS(WEEKDAY(P69,2)=1,"Monday",WEEKDAY(P69,2)=2,"Tuesday",WEEKDAY(P69,2)=3,"Wednesday",WEEKDAY(P69,2)=4,"Thursday",WEEKDAY(P69,2)=5,"Friday",WEEKDAY(P69,2)=6,"Saturday",WEEKDAY(P69,2)=7,"Sunday")</f>
        <v>Sunday</v>
      </c>
      <c r="R69" s="5">
        <f t="shared" ca="1" si="21"/>
        <v>42.68</v>
      </c>
      <c r="S69" s="21" cm="1">
        <f t="array" ref="S69">IF(ISBLANK(D69),_xlfn.XLOOKUP(Q69,$Y$4:$Y$10,$AA$4:$AA$10,X),D69)</f>
        <v>25.725925925925928</v>
      </c>
      <c r="T69" s="21" cm="1">
        <f t="array" ref="T69">IF(ISBLANK(E69),_xlfn.XLOOKUP(Q69,$Y$4:$Y$10,$AB$4:$AB$10,X),E69)</f>
        <v>31.353571428571428</v>
      </c>
      <c r="U69" s="5" cm="1">
        <f t="array" ref="U69">IF(ISBLANK(F69),_xlfn.XLOOKUP(Q69,$Y$4:$Y$10,$AC$4:$AC$10,X),F69)</f>
        <v>17.649999999999999</v>
      </c>
      <c r="V69" s="5" cm="1">
        <f t="array" ref="V69">IF(ISBLANK(G69),_xlfn.XLOOKUP(Q69,$Y$4:$Y$10,$AD$4:$AD$10,X),G69)</f>
        <v>168</v>
      </c>
    </row>
    <row r="70" spans="1:22" ht="16" x14ac:dyDescent="0.2">
      <c r="A70" s="3">
        <v>27</v>
      </c>
      <c r="B70" s="9">
        <v>45022</v>
      </c>
      <c r="C70" s="5">
        <v>38.58</v>
      </c>
      <c r="D70" s="5">
        <v>29.3</v>
      </c>
      <c r="E70" s="5">
        <v>12.6</v>
      </c>
      <c r="F70" s="6">
        <v>23.900000000000002</v>
      </c>
      <c r="G70" s="5">
        <v>167</v>
      </c>
      <c r="P70" s="9">
        <v>45022</v>
      </c>
      <c r="Q70" s="5" t="str" cm="1">
        <f t="array" ref="Q70">_xlfn.IFS(WEEKDAY(P70,2)=1,"Monday",WEEKDAY(P70,2)=2,"Tuesday",WEEKDAY(P70,2)=3,"Wednesday",WEEKDAY(P70,2)=4,"Thursday",WEEKDAY(P70,2)=5,"Friday",WEEKDAY(P70,2)=6,"Saturday",WEEKDAY(P70,2)=7,"Sunday")</f>
        <v>Thursday</v>
      </c>
      <c r="R70" s="5">
        <f t="shared" ca="1" si="21"/>
        <v>38.58</v>
      </c>
      <c r="S70" s="5" cm="1">
        <f t="array" ref="S70">IF(ISBLANK(D70),_xlfn.XLOOKUP(Q70,$Y$4:$Y$10,$AA$4:$AA$10,X),D70)</f>
        <v>29.3</v>
      </c>
      <c r="T70" s="5" cm="1">
        <f t="array" ref="T70">IF(ISBLANK(E70),_xlfn.XLOOKUP(Q70,$Y$4:$Y$10,$AB$4:$AB$10,X),E70)</f>
        <v>12.6</v>
      </c>
      <c r="U70" s="5" cm="1">
        <f t="array" ref="U70">IF(ISBLANK(F70),_xlfn.XLOOKUP(Q70,$Y$4:$Y$10,$AC$4:$AC$10,X),F70)</f>
        <v>23.900000000000002</v>
      </c>
      <c r="V70" s="5" cm="1">
        <f t="array" ref="V70">IF(ISBLANK(G70),_xlfn.XLOOKUP(Q70,$Y$4:$Y$10,$AD$4:$AD$10,X),G70)</f>
        <v>167</v>
      </c>
    </row>
    <row r="71" spans="1:22" ht="16" x14ac:dyDescent="0.2">
      <c r="A71" s="3">
        <v>114</v>
      </c>
      <c r="B71" s="9">
        <v>45109</v>
      </c>
      <c r="C71" s="5">
        <v>44.92</v>
      </c>
      <c r="D71" s="5">
        <v>20.6</v>
      </c>
      <c r="E71" s="5">
        <v>10.7</v>
      </c>
      <c r="F71" s="6">
        <v>26.98</v>
      </c>
      <c r="G71" s="5">
        <v>167</v>
      </c>
      <c r="P71" s="9">
        <v>45109</v>
      </c>
      <c r="Q71" s="5" t="str" cm="1">
        <f t="array" ref="Q71">_xlfn.IFS(WEEKDAY(P71,2)=1,"Monday",WEEKDAY(P71,2)=2,"Tuesday",WEEKDAY(P71,2)=3,"Wednesday",WEEKDAY(P71,2)=4,"Thursday",WEEKDAY(P71,2)=5,"Friday",WEEKDAY(P71,2)=6,"Saturday",WEEKDAY(P71,2)=7,"Sunday")</f>
        <v>Sunday</v>
      </c>
      <c r="R71" s="5">
        <f t="shared" ca="1" si="21"/>
        <v>44.92</v>
      </c>
      <c r="S71" s="5" cm="1">
        <f t="array" ref="S71">IF(ISBLANK(D71),_xlfn.XLOOKUP(Q71,$Y$4:$Y$10,$AA$4:$AA$10,X),D71)</f>
        <v>20.6</v>
      </c>
      <c r="T71" s="5" cm="1">
        <f t="array" ref="T71">IF(ISBLANK(E71),_xlfn.XLOOKUP(Q71,$Y$4:$Y$10,$AB$4:$AB$10,X),E71)</f>
        <v>10.7</v>
      </c>
      <c r="U71" s="5" cm="1">
        <f t="array" ref="U71">IF(ISBLANK(F71),_xlfn.XLOOKUP(Q71,$Y$4:$Y$10,$AC$4:$AC$10,X),F71)</f>
        <v>26.98</v>
      </c>
      <c r="V71" s="5" cm="1">
        <f t="array" ref="V71">IF(ISBLANK(G71),_xlfn.XLOOKUP(Q71,$Y$4:$Y$10,$AD$4:$AD$10,X),G71)</f>
        <v>167</v>
      </c>
    </row>
    <row r="72" spans="1:22" ht="16" x14ac:dyDescent="0.2">
      <c r="A72" s="3">
        <v>189</v>
      </c>
      <c r="B72" s="9">
        <v>45184</v>
      </c>
      <c r="C72" s="5">
        <v>59.2</v>
      </c>
      <c r="D72" s="5">
        <v>13.9</v>
      </c>
      <c r="E72" s="5">
        <v>3.7</v>
      </c>
      <c r="F72" s="6">
        <v>34.070000000000007</v>
      </c>
      <c r="G72" s="5">
        <v>167</v>
      </c>
      <c r="P72" s="9">
        <v>45184</v>
      </c>
      <c r="Q72" s="5" t="str" cm="1">
        <f t="array" ref="Q72">_xlfn.IFS(WEEKDAY(P72,2)=1,"Monday",WEEKDAY(P72,2)=2,"Tuesday",WEEKDAY(P72,2)=3,"Wednesday",WEEKDAY(P72,2)=4,"Thursday",WEEKDAY(P72,2)=5,"Friday",WEEKDAY(P72,2)=6,"Saturday",WEEKDAY(P72,2)=7,"Sunday")</f>
        <v>Friday</v>
      </c>
      <c r="R72" s="5">
        <f t="shared" ca="1" si="21"/>
        <v>59.2</v>
      </c>
      <c r="S72" s="5" cm="1">
        <f t="array" ref="S72">IF(ISBLANK(D72),_xlfn.XLOOKUP(Q72,$Y$4:$Y$10,$AA$4:$AA$10,X),D72)</f>
        <v>13.9</v>
      </c>
      <c r="T72" s="5" cm="1">
        <f t="array" ref="T72">IF(ISBLANK(E72),_xlfn.XLOOKUP(Q72,$Y$4:$Y$10,$AB$4:$AB$10,X),E72)</f>
        <v>3.7</v>
      </c>
      <c r="U72" s="5" cm="1">
        <f t="array" ref="U72">IF(ISBLANK(F72),_xlfn.XLOOKUP(Q72,$Y$4:$Y$10,$AC$4:$AC$10,X),F72)</f>
        <v>34.070000000000007</v>
      </c>
      <c r="V72" s="5" cm="1">
        <f t="array" ref="V72">IF(ISBLANK(G72),_xlfn.XLOOKUP(Q72,$Y$4:$Y$10,$AD$4:$AD$10,X),G72)</f>
        <v>167</v>
      </c>
    </row>
    <row r="73" spans="1:22" ht="16" x14ac:dyDescent="0.2">
      <c r="A73" s="3">
        <v>151</v>
      </c>
      <c r="B73" s="9">
        <v>45146</v>
      </c>
      <c r="C73" s="5">
        <v>66.14</v>
      </c>
      <c r="D73" s="5">
        <v>13.9</v>
      </c>
      <c r="E73" s="5">
        <v>37</v>
      </c>
      <c r="F73" s="6">
        <v>20.220000000000002</v>
      </c>
      <c r="G73" s="5">
        <v>166</v>
      </c>
      <c r="P73" s="9">
        <v>45146</v>
      </c>
      <c r="Q73" s="5" t="str" cm="1">
        <f t="array" ref="Q73">_xlfn.IFS(WEEKDAY(P73,2)=1,"Monday",WEEKDAY(P73,2)=2,"Tuesday",WEEKDAY(P73,2)=3,"Wednesday",WEEKDAY(P73,2)=4,"Thursday",WEEKDAY(P73,2)=5,"Friday",WEEKDAY(P73,2)=6,"Saturday",WEEKDAY(P73,2)=7,"Sunday")</f>
        <v>Tuesday</v>
      </c>
      <c r="R73" s="5">
        <f t="shared" ca="1" si="21"/>
        <v>66.14</v>
      </c>
      <c r="S73" s="5" cm="1">
        <f t="array" ref="S73">IF(ISBLANK(D73),_xlfn.XLOOKUP(Q73,$Y$4:$Y$10,$AA$4:$AA$10,X),D73)</f>
        <v>13.9</v>
      </c>
      <c r="T73" s="5" cm="1">
        <f t="array" ref="T73">IF(ISBLANK(E73),_xlfn.XLOOKUP(Q73,$Y$4:$Y$10,$AB$4:$AB$10,X),E73)</f>
        <v>37</v>
      </c>
      <c r="U73" s="5" cm="1">
        <f t="array" ref="U73">IF(ISBLANK(F73),_xlfn.XLOOKUP(Q73,$Y$4:$Y$10,$AC$4:$AC$10,X),F73)</f>
        <v>20.220000000000002</v>
      </c>
      <c r="V73" s="5" cm="1">
        <f t="array" ref="V73">IF(ISBLANK(G73),_xlfn.XLOOKUP(Q73,$Y$4:$Y$10,$AD$4:$AD$10,X),G73)</f>
        <v>166</v>
      </c>
    </row>
    <row r="74" spans="1:22" ht="16" x14ac:dyDescent="0.2">
      <c r="A74" s="3">
        <v>155</v>
      </c>
      <c r="B74" s="9">
        <v>45150</v>
      </c>
      <c r="C74" s="5">
        <v>43.56</v>
      </c>
      <c r="D74" s="5">
        <v>21.1</v>
      </c>
      <c r="E74" s="5">
        <v>9.5</v>
      </c>
      <c r="F74" s="6">
        <v>25.53</v>
      </c>
      <c r="G74" s="5">
        <v>166</v>
      </c>
      <c r="P74" s="9">
        <v>45150</v>
      </c>
      <c r="Q74" s="5" t="str" cm="1">
        <f t="array" ref="Q74">_xlfn.IFS(WEEKDAY(P74,2)=1,"Monday",WEEKDAY(P74,2)=2,"Tuesday",WEEKDAY(P74,2)=3,"Wednesday",WEEKDAY(P74,2)=4,"Thursday",WEEKDAY(P74,2)=5,"Friday",WEEKDAY(P74,2)=6,"Saturday",WEEKDAY(P74,2)=7,"Sunday")</f>
        <v>Saturday</v>
      </c>
      <c r="R74" s="5">
        <f t="shared" ca="1" si="21"/>
        <v>43.56</v>
      </c>
      <c r="S74" s="5" cm="1">
        <f t="array" ref="S74">IF(ISBLANK(D74),_xlfn.XLOOKUP(Q74,$Y$4:$Y$10,$AA$4:$AA$10,X),D74)</f>
        <v>21.1</v>
      </c>
      <c r="T74" s="5" cm="1">
        <f t="array" ref="T74">IF(ISBLANK(E74),_xlfn.XLOOKUP(Q74,$Y$4:$Y$10,$AB$4:$AB$10,X),E74)</f>
        <v>9.5</v>
      </c>
      <c r="U74" s="5" cm="1">
        <f t="array" ref="U74">IF(ISBLANK(F74),_xlfn.XLOOKUP(Q74,$Y$4:$Y$10,$AC$4:$AC$10,X),F74)</f>
        <v>25.53</v>
      </c>
      <c r="V74" s="5" cm="1">
        <f t="array" ref="V74">IF(ISBLANK(G74),_xlfn.XLOOKUP(Q74,$Y$4:$Y$10,$AD$4:$AD$10,X),G74)</f>
        <v>166</v>
      </c>
    </row>
    <row r="75" spans="1:22" ht="16" x14ac:dyDescent="0.2">
      <c r="A75" s="3">
        <v>46</v>
      </c>
      <c r="B75" s="9">
        <v>45041</v>
      </c>
      <c r="C75" s="5">
        <v>42.019999999999996</v>
      </c>
      <c r="D75" s="5">
        <v>22.5</v>
      </c>
      <c r="E75" s="5">
        <v>31.5</v>
      </c>
      <c r="F75" s="6">
        <v>16.159999999999997</v>
      </c>
      <c r="G75" s="5">
        <v>165</v>
      </c>
      <c r="P75" s="9">
        <v>45041</v>
      </c>
      <c r="Q75" s="5" t="str" cm="1">
        <f t="array" ref="Q75">_xlfn.IFS(WEEKDAY(P75,2)=1,"Monday",WEEKDAY(P75,2)=2,"Tuesday",WEEKDAY(P75,2)=3,"Wednesday",WEEKDAY(P75,2)=4,"Thursday",WEEKDAY(P75,2)=5,"Friday",WEEKDAY(P75,2)=6,"Saturday",WEEKDAY(P75,2)=7,"Sunday")</f>
        <v>Tuesday</v>
      </c>
      <c r="R75" s="5">
        <f t="shared" ca="1" si="21"/>
        <v>42.019999999999996</v>
      </c>
      <c r="S75" s="5" cm="1">
        <f t="array" ref="S75">IF(ISBLANK(D75),_xlfn.XLOOKUP(Q75,$Y$4:$Y$10,$AA$4:$AA$10,X),D75)</f>
        <v>22.5</v>
      </c>
      <c r="T75" s="5" cm="1">
        <f t="array" ref="T75">IF(ISBLANK(E75),_xlfn.XLOOKUP(Q75,$Y$4:$Y$10,$AB$4:$AB$10,X),E75)</f>
        <v>31.5</v>
      </c>
      <c r="U75" s="5" cm="1">
        <f t="array" ref="U75">IF(ISBLANK(F75),_xlfn.XLOOKUP(Q75,$Y$4:$Y$10,$AC$4:$AC$10,X),F75)</f>
        <v>16.159999999999997</v>
      </c>
      <c r="V75" s="5" cm="1">
        <f t="array" ref="V75">IF(ISBLANK(G75),_xlfn.XLOOKUP(Q75,$Y$4:$Y$10,$AD$4:$AD$10,X),G75)</f>
        <v>165</v>
      </c>
    </row>
    <row r="76" spans="1:22" ht="16" x14ac:dyDescent="0.2">
      <c r="A76" s="3">
        <v>172</v>
      </c>
      <c r="B76" s="9">
        <v>45167</v>
      </c>
      <c r="C76" s="5">
        <v>42.9</v>
      </c>
      <c r="D76" s="5">
        <v>20.9</v>
      </c>
      <c r="E76" s="5">
        <v>47.4</v>
      </c>
      <c r="F76" s="6">
        <v>7.9399999999999977</v>
      </c>
      <c r="G76" s="5">
        <v>163</v>
      </c>
      <c r="P76" s="9">
        <v>45167</v>
      </c>
      <c r="Q76" s="5" t="str" cm="1">
        <f t="array" ref="Q76">_xlfn.IFS(WEEKDAY(P76,2)=1,"Monday",WEEKDAY(P76,2)=2,"Tuesday",WEEKDAY(P76,2)=3,"Wednesday",WEEKDAY(P76,2)=4,"Thursday",WEEKDAY(P76,2)=5,"Friday",WEEKDAY(P76,2)=6,"Saturday",WEEKDAY(P76,2)=7,"Sunday")</f>
        <v>Tuesday</v>
      </c>
      <c r="R76" s="5">
        <f t="shared" ca="1" si="21"/>
        <v>42.9</v>
      </c>
      <c r="S76" s="5" cm="1">
        <f t="array" ref="S76">IF(ISBLANK(D76),_xlfn.XLOOKUP(Q76,$Y$4:$Y$10,$AA$4:$AA$10,X),D76)</f>
        <v>20.9</v>
      </c>
      <c r="T76" s="5" cm="1">
        <f t="array" ref="T76">IF(ISBLANK(E76),_xlfn.XLOOKUP(Q76,$Y$4:$Y$10,$AB$4:$AB$10,X),E76)</f>
        <v>47.4</v>
      </c>
      <c r="U76" s="5" cm="1">
        <f t="array" ref="U76">IF(ISBLANK(F76),_xlfn.XLOOKUP(Q76,$Y$4:$Y$10,$AC$4:$AC$10,X),F76)</f>
        <v>7.9399999999999977</v>
      </c>
      <c r="V76" s="5" cm="1">
        <f t="array" ref="V76">IF(ISBLANK(G76),_xlfn.XLOOKUP(Q76,$Y$4:$Y$10,$AD$4:$AD$10,X),G76)</f>
        <v>163</v>
      </c>
    </row>
    <row r="77" spans="1:22" ht="16" x14ac:dyDescent="0.2">
      <c r="A77" s="3">
        <v>121</v>
      </c>
      <c r="B77" s="9">
        <v>45116</v>
      </c>
      <c r="C77" s="5">
        <v>36.260000000000005</v>
      </c>
      <c r="D77" s="5">
        <v>26.8</v>
      </c>
      <c r="E77" s="5">
        <v>46.2</v>
      </c>
      <c r="F77" s="6">
        <v>9.0500000000000007</v>
      </c>
      <c r="G77" s="5">
        <v>163</v>
      </c>
      <c r="P77" s="9">
        <v>45116</v>
      </c>
      <c r="Q77" s="5" t="str" cm="1">
        <f t="array" ref="Q77">_xlfn.IFS(WEEKDAY(P77,2)=1,"Monday",WEEKDAY(P77,2)=2,"Tuesday",WEEKDAY(P77,2)=3,"Wednesday",WEEKDAY(P77,2)=4,"Thursday",WEEKDAY(P77,2)=5,"Friday",WEEKDAY(P77,2)=6,"Saturday",WEEKDAY(P77,2)=7,"Sunday")</f>
        <v>Sunday</v>
      </c>
      <c r="R77" s="5">
        <f t="shared" ca="1" si="21"/>
        <v>36.260000000000005</v>
      </c>
      <c r="S77" s="5" cm="1">
        <f t="array" ref="S77">IF(ISBLANK(D77),_xlfn.XLOOKUP(Q77,$Y$4:$Y$10,$AA$4:$AA$10,X),D77)</f>
        <v>26.8</v>
      </c>
      <c r="T77" s="5" cm="1">
        <f t="array" ref="T77">IF(ISBLANK(E77),_xlfn.XLOOKUP(Q77,$Y$4:$Y$10,$AB$4:$AB$10,X),E77)</f>
        <v>46.2</v>
      </c>
      <c r="U77" s="5" cm="1">
        <f t="array" ref="U77">IF(ISBLANK(F77),_xlfn.XLOOKUP(Q77,$Y$4:$Y$10,$AC$4:$AC$10,X),F77)</f>
        <v>9.0500000000000007</v>
      </c>
      <c r="V77" s="5" cm="1">
        <f t="array" ref="V77">IF(ISBLANK(G77),_xlfn.XLOOKUP(Q77,$Y$4:$Y$10,$AD$4:$AD$10,X),G77)</f>
        <v>163</v>
      </c>
    </row>
    <row r="78" spans="1:22" ht="16" x14ac:dyDescent="0.2">
      <c r="A78" s="3">
        <v>104</v>
      </c>
      <c r="B78" s="9">
        <v>45099</v>
      </c>
      <c r="C78" s="5">
        <v>38.58</v>
      </c>
      <c r="D78" s="5">
        <v>17.2</v>
      </c>
      <c r="E78" s="5">
        <v>17.899999999999999</v>
      </c>
      <c r="F78" s="6">
        <v>20.23</v>
      </c>
      <c r="G78" s="5">
        <v>163</v>
      </c>
      <c r="P78" s="9">
        <v>45099</v>
      </c>
      <c r="Q78" s="5" t="str" cm="1">
        <f t="array" ref="Q78">_xlfn.IFS(WEEKDAY(P78,2)=1,"Monday",WEEKDAY(P78,2)=2,"Tuesday",WEEKDAY(P78,2)=3,"Wednesday",WEEKDAY(P78,2)=4,"Thursday",WEEKDAY(P78,2)=5,"Friday",WEEKDAY(P78,2)=6,"Saturday",WEEKDAY(P78,2)=7,"Sunday")</f>
        <v>Thursday</v>
      </c>
      <c r="R78" s="5">
        <f t="shared" ca="1" si="21"/>
        <v>38.58</v>
      </c>
      <c r="S78" s="5" cm="1">
        <f t="array" ref="S78">IF(ISBLANK(D78),_xlfn.XLOOKUP(Q78,$Y$4:$Y$10,$AA$4:$AA$10,X),D78)</f>
        <v>17.2</v>
      </c>
      <c r="T78" s="5" cm="1">
        <f t="array" ref="T78">IF(ISBLANK(E78),_xlfn.XLOOKUP(Q78,$Y$4:$Y$10,$AB$4:$AB$10,X),E78)</f>
        <v>17.899999999999999</v>
      </c>
      <c r="U78" s="5" cm="1">
        <f t="array" ref="U78">IF(ISBLANK(F78),_xlfn.XLOOKUP(Q78,$Y$4:$Y$10,$AC$4:$AC$10,X),F78)</f>
        <v>20.23</v>
      </c>
      <c r="V78" s="5" cm="1">
        <f t="array" ref="V78">IF(ISBLANK(G78),_xlfn.XLOOKUP(Q78,$Y$4:$Y$10,$AD$4:$AD$10,X),G78)</f>
        <v>163</v>
      </c>
    </row>
    <row r="79" spans="1:22" ht="16" x14ac:dyDescent="0.2">
      <c r="A79" s="3">
        <v>170</v>
      </c>
      <c r="B79" s="9">
        <v>45165</v>
      </c>
      <c r="C79" s="5">
        <v>60.86</v>
      </c>
      <c r="D79" s="5">
        <v>10.6</v>
      </c>
      <c r="E79" s="5">
        <v>6.4</v>
      </c>
      <c r="F79" s="6">
        <v>31.169999999999995</v>
      </c>
      <c r="G79" s="5">
        <v>162</v>
      </c>
      <c r="P79" s="9">
        <v>45165</v>
      </c>
      <c r="Q79" s="5" t="str" cm="1">
        <f t="array" ref="Q79">_xlfn.IFS(WEEKDAY(P79,2)=1,"Monday",WEEKDAY(P79,2)=2,"Tuesday",WEEKDAY(P79,2)=3,"Wednesday",WEEKDAY(P79,2)=4,"Thursday",WEEKDAY(P79,2)=5,"Friday",WEEKDAY(P79,2)=6,"Saturday",WEEKDAY(P79,2)=7,"Sunday")</f>
        <v>Sunday</v>
      </c>
      <c r="R79" s="5">
        <f t="shared" ca="1" si="21"/>
        <v>60.86</v>
      </c>
      <c r="S79" s="5" cm="1">
        <f t="array" ref="S79">IF(ISBLANK(D79),_xlfn.XLOOKUP(Q79,$Y$4:$Y$10,$AA$4:$AA$10,X),D79)</f>
        <v>10.6</v>
      </c>
      <c r="T79" s="5" cm="1">
        <f t="array" ref="T79">IF(ISBLANK(E79),_xlfn.XLOOKUP(Q79,$Y$4:$Y$10,$AB$4:$AB$10,X),E79)</f>
        <v>6.4</v>
      </c>
      <c r="U79" s="5" cm="1">
        <f t="array" ref="U79">IF(ISBLANK(F79),_xlfn.XLOOKUP(Q79,$Y$4:$Y$10,$AC$4:$AC$10,X),F79)</f>
        <v>31.169999999999995</v>
      </c>
      <c r="V79" s="5" cm="1">
        <f t="array" ref="V79">IF(ISBLANK(G79),_xlfn.XLOOKUP(Q79,$Y$4:$Y$10,$AD$4:$AD$10,X),G79)</f>
        <v>162</v>
      </c>
    </row>
    <row r="80" spans="1:22" ht="16" x14ac:dyDescent="0.2">
      <c r="A80" s="3">
        <v>86</v>
      </c>
      <c r="B80" s="9">
        <v>45081</v>
      </c>
      <c r="C80" s="5">
        <v>42.64</v>
      </c>
      <c r="D80" s="5">
        <v>18.399999999999999</v>
      </c>
      <c r="E80" s="5">
        <v>65.7</v>
      </c>
      <c r="F80" s="6">
        <v>2.2399999999999984</v>
      </c>
      <c r="G80" s="5">
        <v>159</v>
      </c>
      <c r="P80" s="9">
        <v>45081</v>
      </c>
      <c r="Q80" s="5" t="str" cm="1">
        <f t="array" ref="Q80">_xlfn.IFS(WEEKDAY(P80,2)=1,"Monday",WEEKDAY(P80,2)=2,"Tuesday",WEEKDAY(P80,2)=3,"Wednesday",WEEKDAY(P80,2)=4,"Thursday",WEEKDAY(P80,2)=5,"Friday",WEEKDAY(P80,2)=6,"Saturday",WEEKDAY(P80,2)=7,"Sunday")</f>
        <v>Sunday</v>
      </c>
      <c r="R80" s="5">
        <f t="shared" ca="1" si="21"/>
        <v>42.64</v>
      </c>
      <c r="S80" s="5" cm="1">
        <f t="array" ref="S80">IF(ISBLANK(D80),_xlfn.XLOOKUP(Q80,$Y$4:$Y$10,$AA$4:$AA$10,X),D80)</f>
        <v>18.399999999999999</v>
      </c>
      <c r="T80" s="5" cm="1">
        <f t="array" ref="T80">IF(ISBLANK(E80),_xlfn.XLOOKUP(Q80,$Y$4:$Y$10,$AB$4:$AB$10,X),E80)</f>
        <v>65.7</v>
      </c>
      <c r="U80" s="5" cm="1">
        <f t="array" ref="U80">IF(ISBLANK(F80),_xlfn.XLOOKUP(Q80,$Y$4:$Y$10,$AC$4:$AC$10,X),F80)</f>
        <v>2.2399999999999984</v>
      </c>
      <c r="V80" s="5" cm="1">
        <f t="array" ref="V80">IF(ISBLANK(G80),_xlfn.XLOOKUP(Q80,$Y$4:$Y$10,$AD$4:$AD$10,X),G80)</f>
        <v>159</v>
      </c>
    </row>
    <row r="81" spans="1:22" ht="16" x14ac:dyDescent="0.2">
      <c r="A81" s="3">
        <v>161</v>
      </c>
      <c r="B81" s="9">
        <v>45156</v>
      </c>
      <c r="C81" s="5">
        <v>44.5</v>
      </c>
      <c r="D81" s="5">
        <v>18.100000000000001</v>
      </c>
      <c r="E81" s="5">
        <v>30.7</v>
      </c>
      <c r="F81" s="6">
        <v>14.02</v>
      </c>
      <c r="G81" s="5">
        <v>159</v>
      </c>
      <c r="P81" s="9">
        <v>45156</v>
      </c>
      <c r="Q81" s="5" t="str" cm="1">
        <f t="array" ref="Q81">_xlfn.IFS(WEEKDAY(P81,2)=1,"Monday",WEEKDAY(P81,2)=2,"Tuesday",WEEKDAY(P81,2)=3,"Wednesday",WEEKDAY(P81,2)=4,"Thursday",WEEKDAY(P81,2)=5,"Friday",WEEKDAY(P81,2)=6,"Saturday",WEEKDAY(P81,2)=7,"Sunday")</f>
        <v>Friday</v>
      </c>
      <c r="R81" s="5">
        <f t="shared" ca="1" si="21"/>
        <v>44.5</v>
      </c>
      <c r="S81" s="5" cm="1">
        <f t="array" ref="S81">IF(ISBLANK(D81),_xlfn.XLOOKUP(Q81,$Y$4:$Y$10,$AA$4:$AA$10,X),D81)</f>
        <v>18.100000000000001</v>
      </c>
      <c r="T81" s="5" cm="1">
        <f t="array" ref="T81">IF(ISBLANK(E81),_xlfn.XLOOKUP(Q81,$Y$4:$Y$10,$AB$4:$AB$10,X),E81)</f>
        <v>30.7</v>
      </c>
      <c r="U81" s="5" cm="1">
        <f t="array" ref="U81">IF(ISBLANK(F81),_xlfn.XLOOKUP(Q81,$Y$4:$Y$10,$AC$4:$AC$10,X),F81)</f>
        <v>14.02</v>
      </c>
      <c r="V81" s="5" cm="1">
        <f t="array" ref="V81">IF(ISBLANK(G81),_xlfn.XLOOKUP(Q81,$Y$4:$Y$10,$AD$4:$AD$10,X),G81)</f>
        <v>159</v>
      </c>
    </row>
    <row r="82" spans="1:22" ht="16" x14ac:dyDescent="0.2">
      <c r="A82" s="3">
        <v>113</v>
      </c>
      <c r="B82" s="9">
        <v>45108</v>
      </c>
      <c r="C82" s="5">
        <v>39.14</v>
      </c>
      <c r="D82" s="5">
        <v>15.4</v>
      </c>
      <c r="E82" s="5">
        <v>2.4</v>
      </c>
      <c r="F82" s="6">
        <v>24.31</v>
      </c>
      <c r="G82" s="5">
        <v>159</v>
      </c>
      <c r="P82" s="9">
        <v>45108</v>
      </c>
      <c r="Q82" s="5" t="str" cm="1">
        <f t="array" ref="Q82">_xlfn.IFS(WEEKDAY(P82,2)=1,"Monday",WEEKDAY(P82,2)=2,"Tuesday",WEEKDAY(P82,2)=3,"Wednesday",WEEKDAY(P82,2)=4,"Thursday",WEEKDAY(P82,2)=5,"Friday",WEEKDAY(P82,2)=6,"Saturday",WEEKDAY(P82,2)=7,"Sunday")</f>
        <v>Saturday</v>
      </c>
      <c r="R82" s="5">
        <f t="shared" ca="1" si="21"/>
        <v>39.14</v>
      </c>
      <c r="S82" s="5" cm="1">
        <f t="array" ref="S82">IF(ISBLANK(D82),_xlfn.XLOOKUP(Q82,$Y$4:$Y$10,$AA$4:$AA$10,X),D82)</f>
        <v>15.4</v>
      </c>
      <c r="T82" s="5" cm="1">
        <f t="array" ref="T82">IF(ISBLANK(E82),_xlfn.XLOOKUP(Q82,$Y$4:$Y$10,$AB$4:$AB$10,X),E82)</f>
        <v>2.4</v>
      </c>
      <c r="U82" s="5" cm="1">
        <f t="array" ref="U82">IF(ISBLANK(F82),_xlfn.XLOOKUP(Q82,$Y$4:$Y$10,$AC$4:$AC$10,X),F82)</f>
        <v>24.31</v>
      </c>
      <c r="V82" s="5" cm="1">
        <f t="array" ref="V82">IF(ISBLANK(G82),_xlfn.XLOOKUP(Q82,$Y$4:$Y$10,$AD$4:$AD$10,X),G82)</f>
        <v>159</v>
      </c>
    </row>
    <row r="83" spans="1:22" ht="16" x14ac:dyDescent="0.2">
      <c r="A83" s="3">
        <v>103</v>
      </c>
      <c r="B83" s="9">
        <v>45098</v>
      </c>
      <c r="C83" s="5">
        <v>64.039999999999992</v>
      </c>
      <c r="D83" s="5">
        <v>10.1</v>
      </c>
      <c r="E83" s="5">
        <v>21.4</v>
      </c>
      <c r="F83" s="6">
        <v>24.509999999999998</v>
      </c>
      <c r="G83" s="5">
        <v>158</v>
      </c>
      <c r="P83" s="9">
        <v>45098</v>
      </c>
      <c r="Q83" s="5" t="str" cm="1">
        <f t="array" ref="Q83">_xlfn.IFS(WEEKDAY(P83,2)=1,"Monday",WEEKDAY(P83,2)=2,"Tuesday",WEEKDAY(P83,2)=3,"Wednesday",WEEKDAY(P83,2)=4,"Thursday",WEEKDAY(P83,2)=5,"Friday",WEEKDAY(P83,2)=6,"Saturday",WEEKDAY(P83,2)=7,"Sunday")</f>
        <v>Wednesday</v>
      </c>
      <c r="R83" s="5">
        <f t="shared" ca="1" si="21"/>
        <v>64.039999999999992</v>
      </c>
      <c r="S83" s="5" cm="1">
        <f t="array" ref="S83">IF(ISBLANK(D83),_xlfn.XLOOKUP(Q83,$Y$4:$Y$10,$AA$4:$AA$10,X),D83)</f>
        <v>10.1</v>
      </c>
      <c r="T83" s="5" cm="1">
        <f t="array" ref="T83">IF(ISBLANK(E83),_xlfn.XLOOKUP(Q83,$Y$4:$Y$10,$AB$4:$AB$10,X),E83)</f>
        <v>21.4</v>
      </c>
      <c r="U83" s="5" cm="1">
        <f t="array" ref="U83">IF(ISBLANK(F83),_xlfn.XLOOKUP(Q83,$Y$4:$Y$10,$AC$4:$AC$10,X),F83)</f>
        <v>24.509999999999998</v>
      </c>
      <c r="V83" s="5" cm="1">
        <f t="array" ref="V83">IF(ISBLANK(G83),_xlfn.XLOOKUP(Q83,$Y$4:$Y$10,$AD$4:$AD$10,X),G83)</f>
        <v>158</v>
      </c>
    </row>
    <row r="84" spans="1:22" ht="16" x14ac:dyDescent="0.2">
      <c r="A84" s="3">
        <v>38</v>
      </c>
      <c r="B84" s="9">
        <v>45033</v>
      </c>
      <c r="C84" s="5">
        <v>24.94</v>
      </c>
      <c r="D84" s="5">
        <v>49.4</v>
      </c>
      <c r="E84" s="5">
        <v>45.7</v>
      </c>
      <c r="F84" s="6">
        <v>13.89</v>
      </c>
      <c r="G84" s="5">
        <v>152</v>
      </c>
      <c r="P84" s="9">
        <v>45033</v>
      </c>
      <c r="Q84" s="5" t="str" cm="1">
        <f t="array" ref="Q84">_xlfn.IFS(WEEKDAY(P84,2)=1,"Monday",WEEKDAY(P84,2)=2,"Tuesday",WEEKDAY(P84,2)=3,"Wednesday",WEEKDAY(P84,2)=4,"Thursday",WEEKDAY(P84,2)=5,"Friday",WEEKDAY(P84,2)=6,"Saturday",WEEKDAY(P84,2)=7,"Sunday")</f>
        <v>Monday</v>
      </c>
      <c r="R84" s="5">
        <f t="shared" ca="1" si="21"/>
        <v>24.94</v>
      </c>
      <c r="S84" s="5" cm="1">
        <f t="array" ref="S84">IF(ISBLANK(D84),_xlfn.XLOOKUP(Q84,$Y$4:$Y$10,$AA$4:$AA$10,X),D84)</f>
        <v>49.4</v>
      </c>
      <c r="T84" s="5" cm="1">
        <f t="array" ref="T84">IF(ISBLANK(E84),_xlfn.XLOOKUP(Q84,$Y$4:$Y$10,$AB$4:$AB$10,X),E84)</f>
        <v>45.7</v>
      </c>
      <c r="U84" s="5" cm="1">
        <f t="array" ref="U84">IF(ISBLANK(F84),_xlfn.XLOOKUP(Q84,$Y$4:$Y$10,$AC$4:$AC$10,X),F84)</f>
        <v>13.89</v>
      </c>
      <c r="V84" s="5" cm="1">
        <f t="array" ref="V84">IF(ISBLANK(G84),_xlfn.XLOOKUP(Q84,$Y$4:$Y$10,$AD$4:$AD$10,X),G84)</f>
        <v>152</v>
      </c>
    </row>
    <row r="85" spans="1:22" ht="16" x14ac:dyDescent="0.2">
      <c r="A85" s="3">
        <v>115</v>
      </c>
      <c r="B85" s="9">
        <v>45110</v>
      </c>
      <c r="C85" s="5">
        <v>18.64</v>
      </c>
      <c r="D85" s="5">
        <v>46.8</v>
      </c>
      <c r="E85" s="5">
        <v>34.5</v>
      </c>
      <c r="F85" s="6">
        <v>17.419999999999998</v>
      </c>
      <c r="G85" s="5">
        <v>152</v>
      </c>
      <c r="P85" s="9">
        <v>45110</v>
      </c>
      <c r="Q85" s="5" t="str" cm="1">
        <f t="array" ref="Q85">_xlfn.IFS(WEEKDAY(P85,2)=1,"Monday",WEEKDAY(P85,2)=2,"Tuesday",WEEKDAY(P85,2)=3,"Wednesday",WEEKDAY(P85,2)=4,"Thursday",WEEKDAY(P85,2)=5,"Friday",WEEKDAY(P85,2)=6,"Saturday",WEEKDAY(P85,2)=7,"Sunday")</f>
        <v>Monday</v>
      </c>
      <c r="R85" s="5">
        <f t="shared" ca="1" si="21"/>
        <v>18.64</v>
      </c>
      <c r="S85" s="5" cm="1">
        <f t="array" ref="S85">IF(ISBLANK(D85),_xlfn.XLOOKUP(Q85,$Y$4:$Y$10,$AA$4:$AA$10,X),D85)</f>
        <v>46.8</v>
      </c>
      <c r="T85" s="5" cm="1">
        <f t="array" ref="T85">IF(ISBLANK(E85),_xlfn.XLOOKUP(Q85,$Y$4:$Y$10,$AB$4:$AB$10,X),E85)</f>
        <v>34.5</v>
      </c>
      <c r="U85" s="5" cm="1">
        <f t="array" ref="U85">IF(ISBLANK(F85),_xlfn.XLOOKUP(Q85,$Y$4:$Y$10,$AC$4:$AC$10,X),F85)</f>
        <v>17.419999999999998</v>
      </c>
      <c r="V85" s="5" cm="1">
        <f t="array" ref="V85">IF(ISBLANK(G85),_xlfn.XLOOKUP(Q85,$Y$4:$Y$10,$AD$4:$AD$10,X),G85)</f>
        <v>152</v>
      </c>
    </row>
    <row r="86" spans="1:22" ht="16" x14ac:dyDescent="0.2">
      <c r="A86" s="3">
        <v>8</v>
      </c>
      <c r="B86" s="9">
        <v>45003</v>
      </c>
      <c r="C86" s="5">
        <v>31.04</v>
      </c>
      <c r="D86" s="5">
        <v>19.600000000000001</v>
      </c>
      <c r="E86" s="5">
        <v>11.6</v>
      </c>
      <c r="F86" s="6">
        <v>17.18</v>
      </c>
      <c r="G86" s="5">
        <v>152</v>
      </c>
      <c r="P86" s="9">
        <v>45003</v>
      </c>
      <c r="Q86" s="5" t="str" cm="1">
        <f t="array" ref="Q86">_xlfn.IFS(WEEKDAY(P86,2)=1,"Monday",WEEKDAY(P86,2)=2,"Tuesday",WEEKDAY(P86,2)=3,"Wednesday",WEEKDAY(P86,2)=4,"Thursday",WEEKDAY(P86,2)=5,"Friday",WEEKDAY(P86,2)=6,"Saturday",WEEKDAY(P86,2)=7,"Sunday")</f>
        <v>Saturday</v>
      </c>
      <c r="R86" s="5">
        <f t="shared" ca="1" si="21"/>
        <v>31.04</v>
      </c>
      <c r="S86" s="5" cm="1">
        <f t="array" ref="S86">IF(ISBLANK(D86),_xlfn.XLOOKUP(Q86,$Y$4:$Y$10,$AA$4:$AA$10,X),D86)</f>
        <v>19.600000000000001</v>
      </c>
      <c r="T86" s="5" cm="1">
        <f t="array" ref="T86">IF(ISBLANK(E86),_xlfn.XLOOKUP(Q86,$Y$4:$Y$10,$AB$4:$AB$10,X),E86)</f>
        <v>11.6</v>
      </c>
      <c r="U86" s="5" cm="1">
        <f t="array" ref="U86">IF(ISBLANK(F86),_xlfn.XLOOKUP(Q86,$Y$4:$Y$10,$AC$4:$AC$10,X),F86)</f>
        <v>17.18</v>
      </c>
      <c r="V86" s="5" cm="1">
        <f t="array" ref="V86">IF(ISBLANK(G86),_xlfn.XLOOKUP(Q86,$Y$4:$Y$10,$AD$4:$AD$10,X),G86)</f>
        <v>152</v>
      </c>
    </row>
    <row r="87" spans="1:22" ht="16" x14ac:dyDescent="0.2">
      <c r="A87" s="3">
        <v>12</v>
      </c>
      <c r="B87" s="9">
        <v>45007</v>
      </c>
      <c r="C87" s="5">
        <v>50.94</v>
      </c>
      <c r="D87" s="5">
        <v>24</v>
      </c>
      <c r="E87" s="5">
        <v>4</v>
      </c>
      <c r="F87" s="6">
        <v>31.869999999999997</v>
      </c>
      <c r="G87" s="5">
        <v>151.5</v>
      </c>
      <c r="P87" s="9">
        <v>45007</v>
      </c>
      <c r="Q87" s="5" t="str" cm="1">
        <f t="array" ref="Q87">_xlfn.IFS(WEEKDAY(P87,2)=1,"Monday",WEEKDAY(P87,2)=2,"Tuesday",WEEKDAY(P87,2)=3,"Wednesday",WEEKDAY(P87,2)=4,"Thursday",WEEKDAY(P87,2)=5,"Friday",WEEKDAY(P87,2)=6,"Saturday",WEEKDAY(P87,2)=7,"Sunday")</f>
        <v>Wednesday</v>
      </c>
      <c r="R87" s="5">
        <f t="shared" ca="1" si="21"/>
        <v>50.94</v>
      </c>
      <c r="S87" s="5" cm="1">
        <f t="array" ref="S87">IF(ISBLANK(D87),_xlfn.XLOOKUP(Q87,$Y$4:$Y$10,$AA$4:$AA$10,X),D87)</f>
        <v>24</v>
      </c>
      <c r="T87" s="5" cm="1">
        <f t="array" ref="T87">IF(ISBLANK(E87),_xlfn.XLOOKUP(Q87,$Y$4:$Y$10,$AB$4:$AB$10,X),E87)</f>
        <v>4</v>
      </c>
      <c r="U87" s="5" cm="1">
        <f t="array" ref="U87">IF(ISBLANK(F87),_xlfn.XLOOKUP(Q87,$Y$4:$Y$10,$AC$4:$AC$10,X),F87)</f>
        <v>31.869999999999997</v>
      </c>
      <c r="V87" s="5" cm="1">
        <f t="array" ref="V87">IF(ISBLANK(G87),_xlfn.XLOOKUP(Q87,$Y$4:$Y$10,$AD$4:$AD$10,X),G87)</f>
        <v>151.5</v>
      </c>
    </row>
    <row r="88" spans="1:22" ht="16" x14ac:dyDescent="0.2">
      <c r="A88" s="3">
        <v>162</v>
      </c>
      <c r="B88" s="9">
        <v>45157</v>
      </c>
      <c r="C88" s="5">
        <v>19.14</v>
      </c>
      <c r="D88" s="5">
        <v>35.799999999999997</v>
      </c>
      <c r="E88" s="5">
        <v>49.3</v>
      </c>
      <c r="F88" s="6">
        <v>6.75</v>
      </c>
      <c r="G88" s="5">
        <v>151</v>
      </c>
      <c r="P88" s="9">
        <v>45157</v>
      </c>
      <c r="Q88" s="5" t="str" cm="1">
        <f t="array" ref="Q88">_xlfn.IFS(WEEKDAY(P88,2)=1,"Monday",WEEKDAY(P88,2)=2,"Tuesday",WEEKDAY(P88,2)=3,"Wednesday",WEEKDAY(P88,2)=4,"Thursday",WEEKDAY(P88,2)=5,"Friday",WEEKDAY(P88,2)=6,"Saturday",WEEKDAY(P88,2)=7,"Sunday")</f>
        <v>Saturday</v>
      </c>
      <c r="R88" s="5">
        <f t="shared" ca="1" si="21"/>
        <v>19.14</v>
      </c>
      <c r="S88" s="5" cm="1">
        <f t="array" ref="S88">IF(ISBLANK(D88),_xlfn.XLOOKUP(Q88,$Y$4:$Y$10,$AA$4:$AA$10,X),D88)</f>
        <v>35.799999999999997</v>
      </c>
      <c r="T88" s="5" cm="1">
        <f t="array" ref="T88">IF(ISBLANK(E88),_xlfn.XLOOKUP(Q88,$Y$4:$Y$10,$AB$4:$AB$10,X),E88)</f>
        <v>49.3</v>
      </c>
      <c r="U88" s="5" cm="1">
        <f t="array" ref="U88">IF(ISBLANK(F88),_xlfn.XLOOKUP(Q88,$Y$4:$Y$10,$AC$4:$AC$10,X),F88)</f>
        <v>6.75</v>
      </c>
      <c r="V88" s="5" cm="1">
        <f t="array" ref="V88">IF(ISBLANK(G88),_xlfn.XLOOKUP(Q88,$Y$4:$Y$10,$AD$4:$AD$10,X),G88)</f>
        <v>151</v>
      </c>
    </row>
    <row r="89" spans="1:22" ht="16" x14ac:dyDescent="0.2">
      <c r="A89" s="3">
        <v>111</v>
      </c>
      <c r="B89" s="9">
        <v>45106</v>
      </c>
      <c r="C89" s="5">
        <v>54.160000000000004</v>
      </c>
      <c r="D89" s="5">
        <v>8.1999999999999993</v>
      </c>
      <c r="E89" s="5">
        <v>56.5</v>
      </c>
      <c r="F89" s="6">
        <v>4.0799999999999983</v>
      </c>
      <c r="G89" s="5">
        <v>150</v>
      </c>
      <c r="P89" s="9">
        <v>45106</v>
      </c>
      <c r="Q89" s="5" t="str" cm="1">
        <f t="array" ref="Q89">_xlfn.IFS(WEEKDAY(P89,2)=1,"Monday",WEEKDAY(P89,2)=2,"Tuesday",WEEKDAY(P89,2)=3,"Wednesday",WEEKDAY(P89,2)=4,"Thursday",WEEKDAY(P89,2)=5,"Friday",WEEKDAY(P89,2)=6,"Saturday",WEEKDAY(P89,2)=7,"Sunday")</f>
        <v>Thursday</v>
      </c>
      <c r="R89" s="5">
        <f t="shared" ca="1" si="21"/>
        <v>54.160000000000004</v>
      </c>
      <c r="S89" s="5" cm="1">
        <f t="array" ref="S89">IF(ISBLANK(D89),_xlfn.XLOOKUP(Q89,$Y$4:$Y$10,$AA$4:$AA$10,X),D89)</f>
        <v>8.1999999999999993</v>
      </c>
      <c r="T89" s="5" cm="1">
        <f t="array" ref="T89">IF(ISBLANK(E89),_xlfn.XLOOKUP(Q89,$Y$4:$Y$10,$AB$4:$AB$10,X),E89)</f>
        <v>56.5</v>
      </c>
      <c r="U89" s="5" cm="1">
        <f t="array" ref="U89">IF(ISBLANK(F89),_xlfn.XLOOKUP(Q89,$Y$4:$Y$10,$AC$4:$AC$10,X),F89)</f>
        <v>4.0799999999999983</v>
      </c>
      <c r="V89" s="5" cm="1">
        <f t="array" ref="V89">IF(ISBLANK(G89),_xlfn.XLOOKUP(Q89,$Y$4:$Y$10,$AD$4:$AD$10,X),G89)</f>
        <v>150</v>
      </c>
    </row>
    <row r="90" spans="1:22" ht="16" x14ac:dyDescent="0.2">
      <c r="A90" s="3">
        <v>49</v>
      </c>
      <c r="B90" s="9">
        <v>45044</v>
      </c>
      <c r="C90" s="5">
        <v>46.44</v>
      </c>
      <c r="D90" s="5">
        <v>15.8</v>
      </c>
      <c r="E90" s="5">
        <v>49.9</v>
      </c>
      <c r="F90" s="6">
        <v>10.659999999999997</v>
      </c>
      <c r="G90" s="5">
        <v>149</v>
      </c>
      <c r="P90" s="9">
        <v>45044</v>
      </c>
      <c r="Q90" s="5" t="str" cm="1">
        <f t="array" ref="Q90">_xlfn.IFS(WEEKDAY(P90,2)=1,"Monday",WEEKDAY(P90,2)=2,"Tuesday",WEEKDAY(P90,2)=3,"Wednesday",WEEKDAY(P90,2)=4,"Thursday",WEEKDAY(P90,2)=5,"Friday",WEEKDAY(P90,2)=6,"Saturday",WEEKDAY(P90,2)=7,"Sunday")</f>
        <v>Friday</v>
      </c>
      <c r="R90" s="5">
        <f t="shared" ca="1" si="21"/>
        <v>46.44</v>
      </c>
      <c r="S90" s="5" cm="1">
        <f t="array" ref="S90">IF(ISBLANK(D90),_xlfn.XLOOKUP(Q90,$Y$4:$Y$10,$AA$4:$AA$10,X),D90)</f>
        <v>15.8</v>
      </c>
      <c r="T90" s="5" cm="1">
        <f t="array" ref="T90">IF(ISBLANK(E90),_xlfn.XLOOKUP(Q90,$Y$4:$Y$10,$AB$4:$AB$10,X),E90)</f>
        <v>49.9</v>
      </c>
      <c r="U90" s="5" cm="1">
        <f t="array" ref="U90">IF(ISBLANK(F90),_xlfn.XLOOKUP(Q90,$Y$4:$Y$10,$AC$4:$AC$10,X),F90)</f>
        <v>10.659999999999997</v>
      </c>
      <c r="V90" s="5" cm="1">
        <f t="array" ref="V90">IF(ISBLANK(G90),_xlfn.XLOOKUP(Q90,$Y$4:$Y$10,$AD$4:$AD$10,X),G90)</f>
        <v>149</v>
      </c>
    </row>
    <row r="91" spans="1:22" ht="16" x14ac:dyDescent="0.2">
      <c r="A91" s="3">
        <v>84</v>
      </c>
      <c r="B91" s="9">
        <v>45079</v>
      </c>
      <c r="C91" s="5">
        <v>22.68</v>
      </c>
      <c r="D91" s="5">
        <v>44.5</v>
      </c>
      <c r="E91" s="5">
        <v>35.6</v>
      </c>
      <c r="F91" s="6">
        <v>14.849999999999998</v>
      </c>
      <c r="G91" s="5">
        <v>149</v>
      </c>
      <c r="P91" s="9">
        <v>45079</v>
      </c>
      <c r="Q91" s="5" t="str" cm="1">
        <f t="array" ref="Q91">_xlfn.IFS(WEEKDAY(P91,2)=1,"Monday",WEEKDAY(P91,2)=2,"Tuesday",WEEKDAY(P91,2)=3,"Wednesday",WEEKDAY(P91,2)=4,"Thursday",WEEKDAY(P91,2)=5,"Friday",WEEKDAY(P91,2)=6,"Saturday",WEEKDAY(P91,2)=7,"Sunday")</f>
        <v>Friday</v>
      </c>
      <c r="R91" s="5">
        <f t="shared" ca="1" si="21"/>
        <v>22.68</v>
      </c>
      <c r="S91" s="5" cm="1">
        <f t="array" ref="S91">IF(ISBLANK(D91),_xlfn.XLOOKUP(Q91,$Y$4:$Y$10,$AA$4:$AA$10,X),D91)</f>
        <v>44.5</v>
      </c>
      <c r="T91" s="5" cm="1">
        <f t="array" ref="T91">IF(ISBLANK(E91),_xlfn.XLOOKUP(Q91,$Y$4:$Y$10,$AB$4:$AB$10,X),E91)</f>
        <v>35.6</v>
      </c>
      <c r="U91" s="5" cm="1">
        <f t="array" ref="U91">IF(ISBLANK(F91),_xlfn.XLOOKUP(Q91,$Y$4:$Y$10,$AC$4:$AC$10,X),F91)</f>
        <v>14.849999999999998</v>
      </c>
      <c r="V91" s="5" cm="1">
        <f t="array" ref="V91">IF(ISBLANK(G91),_xlfn.XLOOKUP(Q91,$Y$4:$Y$10,$AD$4:$AD$10,X),G91)</f>
        <v>149</v>
      </c>
    </row>
    <row r="92" spans="1:22" ht="16" x14ac:dyDescent="0.2">
      <c r="A92" s="3">
        <v>44</v>
      </c>
      <c r="B92" s="9">
        <v>45039</v>
      </c>
      <c r="C92" s="5">
        <v>51.38</v>
      </c>
      <c r="D92" s="5">
        <v>8.4</v>
      </c>
      <c r="E92" s="5">
        <v>26.4</v>
      </c>
      <c r="F92" s="6">
        <v>14.33</v>
      </c>
      <c r="G92" s="5">
        <v>149</v>
      </c>
      <c r="P92" s="9">
        <v>45039</v>
      </c>
      <c r="Q92" s="5" t="str" cm="1">
        <f t="array" ref="Q92">_xlfn.IFS(WEEKDAY(P92,2)=1,"Monday",WEEKDAY(P92,2)=2,"Tuesday",WEEKDAY(P92,2)=3,"Wednesday",WEEKDAY(P92,2)=4,"Thursday",WEEKDAY(P92,2)=5,"Friday",WEEKDAY(P92,2)=6,"Saturday",WEEKDAY(P92,2)=7,"Sunday")</f>
        <v>Sunday</v>
      </c>
      <c r="R92" s="5">
        <f t="shared" ca="1" si="21"/>
        <v>51.38</v>
      </c>
      <c r="S92" s="5" cm="1">
        <f t="array" ref="S92">IF(ISBLANK(D92),_xlfn.XLOOKUP(Q92,$Y$4:$Y$10,$AA$4:$AA$10,X),D92)</f>
        <v>8.4</v>
      </c>
      <c r="T92" s="5" cm="1">
        <f t="array" ref="T92">IF(ISBLANK(E92),_xlfn.XLOOKUP(Q92,$Y$4:$Y$10,$AB$4:$AB$10,X),E92)</f>
        <v>26.4</v>
      </c>
      <c r="U92" s="5" cm="1">
        <f t="array" ref="U92">IF(ISBLANK(F92),_xlfn.XLOOKUP(Q92,$Y$4:$Y$10,$AC$4:$AC$10,X),F92)</f>
        <v>14.33</v>
      </c>
      <c r="V92" s="5" cm="1">
        <f t="array" ref="V92">IF(ISBLANK(G92),_xlfn.XLOOKUP(Q92,$Y$4:$Y$10,$AD$4:$AD$10,X),G92)</f>
        <v>149</v>
      </c>
    </row>
    <row r="93" spans="1:22" ht="16" x14ac:dyDescent="0.2">
      <c r="A93" s="3">
        <v>78</v>
      </c>
      <c r="B93" s="9">
        <v>45073</v>
      </c>
      <c r="C93" s="5">
        <v>25.1</v>
      </c>
      <c r="D93" s="5">
        <v>28.5</v>
      </c>
      <c r="E93" s="5">
        <v>14.2</v>
      </c>
      <c r="F93" s="6">
        <v>20.62</v>
      </c>
      <c r="G93" s="5">
        <v>149</v>
      </c>
      <c r="P93" s="9">
        <v>45073</v>
      </c>
      <c r="Q93" s="5" t="str" cm="1">
        <f t="array" ref="Q93">_xlfn.IFS(WEEKDAY(P93,2)=1,"Monday",WEEKDAY(P93,2)=2,"Tuesday",WEEKDAY(P93,2)=3,"Wednesday",WEEKDAY(P93,2)=4,"Thursday",WEEKDAY(P93,2)=5,"Friday",WEEKDAY(P93,2)=6,"Saturday",WEEKDAY(P93,2)=7,"Sunday")</f>
        <v>Saturday</v>
      </c>
      <c r="R93" s="5">
        <f t="shared" ca="1" si="21"/>
        <v>25.1</v>
      </c>
      <c r="S93" s="5" cm="1">
        <f t="array" ref="S93">IF(ISBLANK(D93),_xlfn.XLOOKUP(Q93,$Y$4:$Y$10,$AA$4:$AA$10,X),D93)</f>
        <v>28.5</v>
      </c>
      <c r="T93" s="5" cm="1">
        <f t="array" ref="T93">IF(ISBLANK(E93),_xlfn.XLOOKUP(Q93,$Y$4:$Y$10,$AB$4:$AB$10,X),E93)</f>
        <v>14.2</v>
      </c>
      <c r="U93" s="5" cm="1">
        <f t="array" ref="U93">IF(ISBLANK(F93),_xlfn.XLOOKUP(Q93,$Y$4:$Y$10,$AC$4:$AC$10,X),F93)</f>
        <v>20.62</v>
      </c>
      <c r="V93" s="5" cm="1">
        <f t="array" ref="V93">IF(ISBLANK(G93),_xlfn.XLOOKUP(Q93,$Y$4:$Y$10,$AD$4:$AD$10,X),G93)</f>
        <v>149</v>
      </c>
    </row>
    <row r="94" spans="1:22" ht="16" x14ac:dyDescent="0.2">
      <c r="A94" s="3">
        <v>20</v>
      </c>
      <c r="B94" s="9">
        <v>45015</v>
      </c>
      <c r="C94" s="5">
        <v>32.46</v>
      </c>
      <c r="D94" s="5">
        <v>23.9</v>
      </c>
      <c r="E94" s="5">
        <v>19.100000000000001</v>
      </c>
      <c r="F94" s="6">
        <v>19.04</v>
      </c>
      <c r="G94" s="5">
        <v>148</v>
      </c>
      <c r="P94" s="9">
        <v>45015</v>
      </c>
      <c r="Q94" s="5" t="str" cm="1">
        <f t="array" ref="Q94">_xlfn.IFS(WEEKDAY(P94,2)=1,"Monday",WEEKDAY(P94,2)=2,"Tuesday",WEEKDAY(P94,2)=3,"Wednesday",WEEKDAY(P94,2)=4,"Thursday",WEEKDAY(P94,2)=5,"Friday",WEEKDAY(P94,2)=6,"Saturday",WEEKDAY(P94,2)=7,"Sunday")</f>
        <v>Thursday</v>
      </c>
      <c r="R94" s="5">
        <f t="shared" ca="1" si="21"/>
        <v>32.46</v>
      </c>
      <c r="S94" s="5" cm="1">
        <f t="array" ref="S94">IF(ISBLANK(D94),_xlfn.XLOOKUP(Q94,$Y$4:$Y$10,$AA$4:$AA$10,X),D94)</f>
        <v>23.9</v>
      </c>
      <c r="T94" s="5" cm="1">
        <f t="array" ref="T94">IF(ISBLANK(E94),_xlfn.XLOOKUP(Q94,$Y$4:$Y$10,$AB$4:$AB$10,X),E94)</f>
        <v>19.100000000000001</v>
      </c>
      <c r="U94" s="5" cm="1">
        <f t="array" ref="U94">IF(ISBLANK(F94),_xlfn.XLOOKUP(Q94,$Y$4:$Y$10,$AC$4:$AC$10,X),F94)</f>
        <v>19.04</v>
      </c>
      <c r="V94" s="5" cm="1">
        <f t="array" ref="V94">IF(ISBLANK(G94),_xlfn.XLOOKUP(Q94,$Y$4:$Y$10,$AD$4:$AD$10,X),G94)</f>
        <v>148</v>
      </c>
    </row>
    <row r="95" spans="1:22" ht="16" x14ac:dyDescent="0.2">
      <c r="A95" s="3">
        <v>89</v>
      </c>
      <c r="B95" s="9">
        <v>45084</v>
      </c>
      <c r="C95" s="5">
        <v>27.66</v>
      </c>
      <c r="D95" s="5">
        <v>225.5</v>
      </c>
      <c r="E95" s="5">
        <v>73.400000000000006</v>
      </c>
      <c r="F95" s="6">
        <v>12.219999999999995</v>
      </c>
      <c r="G95" s="5">
        <v>147</v>
      </c>
      <c r="P95" s="9">
        <v>45084</v>
      </c>
      <c r="Q95" s="5" t="str" cm="1">
        <f t="array" ref="Q95">_xlfn.IFS(WEEKDAY(P95,2)=1,"Monday",WEEKDAY(P95,2)=2,"Tuesday",WEEKDAY(P95,2)=3,"Wednesday",WEEKDAY(P95,2)=4,"Thursday",WEEKDAY(P95,2)=5,"Friday",WEEKDAY(P95,2)=6,"Saturday",WEEKDAY(P95,2)=7,"Sunday")</f>
        <v>Wednesday</v>
      </c>
      <c r="R95" s="5">
        <f t="shared" ca="1" si="21"/>
        <v>27.66</v>
      </c>
      <c r="S95" s="5" cm="1">
        <f t="array" ref="S95">IF(ISBLANK(D95),_xlfn.XLOOKUP(Q95,$Y$4:$Y$10,$AA$4:$AA$10,X),D95)</f>
        <v>225.5</v>
      </c>
      <c r="T95" s="5" cm="1">
        <f t="array" ref="T95">IF(ISBLANK(E95),_xlfn.XLOOKUP(Q95,$Y$4:$Y$10,$AB$4:$AB$10,X),E95)</f>
        <v>73.400000000000006</v>
      </c>
      <c r="U95" s="5" cm="1">
        <f t="array" ref="U95">IF(ISBLANK(F95),_xlfn.XLOOKUP(Q95,$Y$4:$Y$10,$AC$4:$AC$10,X),F95)</f>
        <v>12.219999999999995</v>
      </c>
      <c r="V95" s="5" cm="1">
        <f t="array" ref="V95">IF(ISBLANK(G95),_xlfn.XLOOKUP(Q95,$Y$4:$Y$10,$AD$4:$AD$10,X),G95)</f>
        <v>147</v>
      </c>
    </row>
    <row r="96" spans="1:22" ht="16" x14ac:dyDescent="0.2">
      <c r="A96" s="3">
        <v>132</v>
      </c>
      <c r="B96" s="9">
        <v>45127</v>
      </c>
      <c r="C96" s="5">
        <v>55.04</v>
      </c>
      <c r="D96" s="5">
        <v>2.9</v>
      </c>
      <c r="E96" s="5">
        <v>43</v>
      </c>
      <c r="F96" s="6">
        <v>10.77</v>
      </c>
      <c r="G96" s="5">
        <v>147</v>
      </c>
      <c r="P96" s="9">
        <v>45127</v>
      </c>
      <c r="Q96" s="5" t="str" cm="1">
        <f t="array" ref="Q96">_xlfn.IFS(WEEKDAY(P96,2)=1,"Monday",WEEKDAY(P96,2)=2,"Tuesday",WEEKDAY(P96,2)=3,"Wednesday",WEEKDAY(P96,2)=4,"Thursday",WEEKDAY(P96,2)=5,"Friday",WEEKDAY(P96,2)=6,"Saturday",WEEKDAY(P96,2)=7,"Sunday")</f>
        <v>Thursday</v>
      </c>
      <c r="R96" s="5">
        <f t="shared" ca="1" si="21"/>
        <v>55.04</v>
      </c>
      <c r="S96" s="5" cm="1">
        <f t="array" ref="S96">IF(ISBLANK(D96),_xlfn.XLOOKUP(Q96,$Y$4:$Y$10,$AA$4:$AA$10,X),D96)</f>
        <v>2.9</v>
      </c>
      <c r="T96" s="5" cm="1">
        <f t="array" ref="T96">IF(ISBLANK(E96),_xlfn.XLOOKUP(Q96,$Y$4:$Y$10,$AB$4:$AB$10,X),E96)</f>
        <v>43</v>
      </c>
      <c r="U96" s="5" cm="1">
        <f t="array" ref="U96">IF(ISBLANK(F96),_xlfn.XLOOKUP(Q96,$Y$4:$Y$10,$AC$4:$AC$10,X),F96)</f>
        <v>10.77</v>
      </c>
      <c r="V96" s="5" cm="1">
        <f t="array" ref="V96">IF(ISBLANK(G96),_xlfn.XLOOKUP(Q96,$Y$4:$Y$10,$AD$4:$AD$10,X),G96)</f>
        <v>147</v>
      </c>
    </row>
    <row r="97" spans="1:22" ht="16" x14ac:dyDescent="0.2">
      <c r="A97" s="3">
        <v>147</v>
      </c>
      <c r="B97" s="9">
        <v>45142</v>
      </c>
      <c r="C97" s="5">
        <v>55.019999999999996</v>
      </c>
      <c r="D97" s="5">
        <v>7.3</v>
      </c>
      <c r="E97" s="5">
        <v>8.6999999999999993</v>
      </c>
      <c r="F97" s="6">
        <v>24.179999999999996</v>
      </c>
      <c r="G97" s="5">
        <v>142</v>
      </c>
      <c r="P97" s="9">
        <v>45142</v>
      </c>
      <c r="Q97" s="5" t="str" cm="1">
        <f t="array" ref="Q97">_xlfn.IFS(WEEKDAY(P97,2)=1,"Monday",WEEKDAY(P97,2)=2,"Tuesday",WEEKDAY(P97,2)=3,"Wednesday",WEEKDAY(P97,2)=4,"Thursday",WEEKDAY(P97,2)=5,"Friday",WEEKDAY(P97,2)=6,"Saturday",WEEKDAY(P97,2)=7,"Sunday")</f>
        <v>Friday</v>
      </c>
      <c r="R97" s="5">
        <f t="shared" ca="1" si="21"/>
        <v>55.019999999999996</v>
      </c>
      <c r="S97" s="5" cm="1">
        <f t="array" ref="S97">IF(ISBLANK(D97),_xlfn.XLOOKUP(Q97,$Y$4:$Y$10,$AA$4:$AA$10,X),D97)</f>
        <v>7.3</v>
      </c>
      <c r="T97" s="5" cm="1">
        <f t="array" ref="T97">IF(ISBLANK(E97),_xlfn.XLOOKUP(Q97,$Y$4:$Y$10,$AB$4:$AB$10,X),E97)</f>
        <v>8.6999999999999993</v>
      </c>
      <c r="U97" s="5" cm="1">
        <f t="array" ref="U97">IF(ISBLANK(F97),_xlfn.XLOOKUP(Q97,$Y$4:$Y$10,$AC$4:$AC$10,X),F97)</f>
        <v>24.179999999999996</v>
      </c>
      <c r="V97" s="5" cm="1">
        <f t="array" ref="V97">IF(ISBLANK(G97),_xlfn.XLOOKUP(Q97,$Y$4:$Y$10,$AD$4:$AD$10,X),G97)</f>
        <v>142</v>
      </c>
    </row>
    <row r="98" spans="1:22" ht="16" x14ac:dyDescent="0.2">
      <c r="A98" s="3">
        <v>26</v>
      </c>
      <c r="B98" s="9">
        <v>45021</v>
      </c>
      <c r="C98" s="5">
        <v>59.58</v>
      </c>
      <c r="D98" s="5">
        <v>3.5</v>
      </c>
      <c r="E98" s="5">
        <v>19.5</v>
      </c>
      <c r="F98" s="6">
        <v>20.239999999999998</v>
      </c>
      <c r="G98" s="5">
        <v>139</v>
      </c>
      <c r="P98" s="9">
        <v>45021</v>
      </c>
      <c r="Q98" s="5" t="str" cm="1">
        <f t="array" ref="Q98">_xlfn.IFS(WEEKDAY(P98,2)=1,"Monday",WEEKDAY(P98,2)=2,"Tuesday",WEEKDAY(P98,2)=3,"Wednesday",WEEKDAY(P98,2)=4,"Thursday",WEEKDAY(P98,2)=5,"Friday",WEEKDAY(P98,2)=6,"Saturday",WEEKDAY(P98,2)=7,"Sunday")</f>
        <v>Wednesday</v>
      </c>
      <c r="R98" s="5">
        <f t="shared" ca="1" si="21"/>
        <v>59.58</v>
      </c>
      <c r="S98" s="5" cm="1">
        <f t="array" ref="S98">IF(ISBLANK(D98),_xlfn.XLOOKUP(Q98,$Y$4:$Y$10,$AA$4:$AA$10,X),D98)</f>
        <v>3.5</v>
      </c>
      <c r="T98" s="5" cm="1">
        <f t="array" ref="T98">IF(ISBLANK(E98),_xlfn.XLOOKUP(Q98,$Y$4:$Y$10,$AB$4:$AB$10,X),E98)</f>
        <v>19.5</v>
      </c>
      <c r="U98" s="5" cm="1">
        <f t="array" ref="U98">IF(ISBLANK(F98),_xlfn.XLOOKUP(Q98,$Y$4:$Y$10,$AC$4:$AC$10,X),F98)</f>
        <v>20.239999999999998</v>
      </c>
      <c r="V98" s="5" cm="1">
        <f t="array" ref="V98">IF(ISBLANK(G98),_xlfn.XLOOKUP(Q98,$Y$4:$Y$10,$AD$4:$AD$10,X),G98)</f>
        <v>139</v>
      </c>
    </row>
    <row r="99" spans="1:22" ht="16" x14ac:dyDescent="0.2">
      <c r="A99" s="3">
        <v>200</v>
      </c>
      <c r="B99" s="9">
        <v>45195</v>
      </c>
      <c r="C99" s="5">
        <v>52.42</v>
      </c>
      <c r="D99" s="5">
        <v>8.6</v>
      </c>
      <c r="E99" s="5">
        <v>8.6999999999999993</v>
      </c>
      <c r="F99" s="6">
        <v>1</v>
      </c>
      <c r="G99" s="5">
        <v>139</v>
      </c>
      <c r="P99" s="9">
        <v>45195</v>
      </c>
      <c r="Q99" s="5" t="str" cm="1">
        <f t="array" ref="Q99">_xlfn.IFS(WEEKDAY(P99,2)=1,"Monday",WEEKDAY(P99,2)=2,"Tuesday",WEEKDAY(P99,2)=3,"Wednesday",WEEKDAY(P99,2)=4,"Thursday",WEEKDAY(P99,2)=5,"Friday",WEEKDAY(P99,2)=6,"Saturday",WEEKDAY(P99,2)=7,"Sunday")</f>
        <v>Tuesday</v>
      </c>
      <c r="R99" s="5">
        <f t="shared" ca="1" si="21"/>
        <v>52.42</v>
      </c>
      <c r="S99" s="5" cm="1">
        <f t="array" ref="S99">IF(ISBLANK(D99),_xlfn.XLOOKUP(Q99,$Y$4:$Y$10,$AA$4:$AA$10,X),D99)</f>
        <v>8.6</v>
      </c>
      <c r="T99" s="5" cm="1">
        <f t="array" ref="T99">IF(ISBLANK(E99),_xlfn.XLOOKUP(Q99,$Y$4:$Y$10,$AB$4:$AB$10,X),E99)</f>
        <v>8.6999999999999993</v>
      </c>
      <c r="U99" s="5" cm="1">
        <f t="array" ref="U99">IF(ISBLANK(F99),_xlfn.XLOOKUP(Q99,$Y$4:$Y$10,$AC$4:$AC$10,X),F99)</f>
        <v>1</v>
      </c>
      <c r="V99" s="5" cm="1">
        <f t="array" ref="V99">IF(ISBLANK(G99),_xlfn.XLOOKUP(Q99,$Y$4:$Y$10,$AD$4:$AD$10,X),G99)</f>
        <v>139</v>
      </c>
    </row>
    <row r="100" spans="1:22" ht="16" x14ac:dyDescent="0.2">
      <c r="A100" s="3">
        <v>198</v>
      </c>
      <c r="B100" s="9">
        <v>45193</v>
      </c>
      <c r="C100" s="5">
        <v>44.4</v>
      </c>
      <c r="D100" s="5">
        <v>9.3000000000000007</v>
      </c>
      <c r="E100" s="5">
        <v>6.4</v>
      </c>
      <c r="F100" s="6">
        <v>19.79</v>
      </c>
      <c r="G100" s="5">
        <v>139</v>
      </c>
      <c r="P100" s="9">
        <v>45193</v>
      </c>
      <c r="Q100" s="5" t="str" cm="1">
        <f t="array" ref="Q100">_xlfn.IFS(WEEKDAY(P100,2)=1,"Monday",WEEKDAY(P100,2)=2,"Tuesday",WEEKDAY(P100,2)=3,"Wednesday",WEEKDAY(P100,2)=4,"Thursday",WEEKDAY(P100,2)=5,"Friday",WEEKDAY(P100,2)=6,"Saturday",WEEKDAY(P100,2)=7,"Sunday")</f>
        <v>Sunday</v>
      </c>
      <c r="R100" s="5">
        <f t="shared" ca="1" si="21"/>
        <v>44.4</v>
      </c>
      <c r="S100" s="5" cm="1">
        <f t="array" ref="S100">IF(ISBLANK(D100),_xlfn.XLOOKUP(Q100,$Y$4:$Y$10,$AA$4:$AA$10,X),D100)</f>
        <v>9.3000000000000007</v>
      </c>
      <c r="T100" s="5" cm="1">
        <f t="array" ref="T100">IF(ISBLANK(E100),_xlfn.XLOOKUP(Q100,$Y$4:$Y$10,$AB$4:$AB$10,X),E100)</f>
        <v>6.4</v>
      </c>
      <c r="U100" s="5" cm="1">
        <f t="array" ref="U100">IF(ISBLANK(F100),_xlfn.XLOOKUP(Q100,$Y$4:$Y$10,$AC$4:$AC$10,X),F100)</f>
        <v>19.79</v>
      </c>
      <c r="V100" s="5" cm="1">
        <f t="array" ref="V100">IF(ISBLANK(G100),_xlfn.XLOOKUP(Q100,$Y$4:$Y$10,$AD$4:$AD$10,X),G100)</f>
        <v>139</v>
      </c>
    </row>
    <row r="101" spans="1:22" ht="16" x14ac:dyDescent="0.2">
      <c r="A101" s="3">
        <v>160</v>
      </c>
      <c r="B101" s="9">
        <v>45155</v>
      </c>
      <c r="C101" s="5">
        <v>32.339999999999996</v>
      </c>
      <c r="D101" s="5">
        <v>18.399999999999999</v>
      </c>
      <c r="E101" s="5">
        <v>34.6</v>
      </c>
      <c r="F101" s="6">
        <v>8.5299999999999958</v>
      </c>
      <c r="G101" s="5">
        <v>138</v>
      </c>
      <c r="P101" s="9">
        <v>45155</v>
      </c>
      <c r="Q101" s="5" t="str" cm="1">
        <f t="array" ref="Q101">_xlfn.IFS(WEEKDAY(P101,2)=1,"Monday",WEEKDAY(P101,2)=2,"Tuesday",WEEKDAY(P101,2)=3,"Wednesday",WEEKDAY(P101,2)=4,"Thursday",WEEKDAY(P101,2)=5,"Friday",WEEKDAY(P101,2)=6,"Saturday",WEEKDAY(P101,2)=7,"Sunday")</f>
        <v>Thursday</v>
      </c>
      <c r="R101" s="5">
        <f t="shared" ca="1" si="21"/>
        <v>32.339999999999996</v>
      </c>
      <c r="S101" s="5" cm="1">
        <f t="array" ref="S101">IF(ISBLANK(D101),_xlfn.XLOOKUP(Q101,$Y$4:$Y$10,$AA$4:$AA$10,X),D101)</f>
        <v>18.399999999999999</v>
      </c>
      <c r="T101" s="5" cm="1">
        <f t="array" ref="T101">IF(ISBLANK(E101),_xlfn.XLOOKUP(Q101,$Y$4:$Y$10,$AB$4:$AB$10,X),E101)</f>
        <v>34.6</v>
      </c>
      <c r="U101" s="5" cm="1">
        <f t="array" ref="U101">IF(ISBLANK(F101),_xlfn.XLOOKUP(Q101,$Y$4:$Y$10,$AC$4:$AC$10,X),F101)</f>
        <v>8.5299999999999958</v>
      </c>
      <c r="V101" s="5" cm="1">
        <f t="array" ref="V101">IF(ISBLANK(G101),_xlfn.XLOOKUP(Q101,$Y$4:$Y$10,$AD$4:$AD$10,X),G101)</f>
        <v>138</v>
      </c>
    </row>
    <row r="102" spans="1:22" ht="16" x14ac:dyDescent="0.2">
      <c r="A102" s="3">
        <v>5</v>
      </c>
      <c r="B102" s="9">
        <v>45000</v>
      </c>
      <c r="C102" s="5">
        <v>46.160000000000004</v>
      </c>
      <c r="D102" s="5">
        <v>10.8</v>
      </c>
      <c r="E102" s="5">
        <v>58.4</v>
      </c>
      <c r="F102" s="6">
        <v>0.12000000000000455</v>
      </c>
      <c r="G102" s="5">
        <v>137</v>
      </c>
      <c r="P102" s="9">
        <v>45000</v>
      </c>
      <c r="Q102" s="5" t="str" cm="1">
        <f t="array" ref="Q102">_xlfn.IFS(WEEKDAY(P102,2)=1,"Monday",WEEKDAY(P102,2)=2,"Tuesday",WEEKDAY(P102,2)=3,"Wednesday",WEEKDAY(P102,2)=4,"Thursday",WEEKDAY(P102,2)=5,"Friday",WEEKDAY(P102,2)=6,"Saturday",WEEKDAY(P102,2)=7,"Sunday")</f>
        <v>Wednesday</v>
      </c>
      <c r="R102" s="5">
        <f t="shared" ca="1" si="21"/>
        <v>46.160000000000004</v>
      </c>
      <c r="S102" s="5" cm="1">
        <f t="array" ref="S102">IF(ISBLANK(D102),_xlfn.XLOOKUP(Q102,$Y$4:$Y$10,$AA$4:$AA$10,X),D102)</f>
        <v>10.8</v>
      </c>
      <c r="T102" s="5" cm="1">
        <f t="array" ref="T102">IF(ISBLANK(E102),_xlfn.XLOOKUP(Q102,$Y$4:$Y$10,$AB$4:$AB$10,X),E102)</f>
        <v>58.4</v>
      </c>
      <c r="U102" s="5" cm="1">
        <f t="array" ref="U102">IF(ISBLANK(F102),_xlfn.XLOOKUP(Q102,$Y$4:$Y$10,$AC$4:$AC$10,X),F102)</f>
        <v>0.12000000000000455</v>
      </c>
      <c r="V102" s="5" cm="1">
        <f t="array" ref="V102">IF(ISBLANK(G102),_xlfn.XLOOKUP(Q102,$Y$4:$Y$10,$AD$4:$AD$10,X),G102)</f>
        <v>137</v>
      </c>
    </row>
    <row r="103" spans="1:22" ht="16" x14ac:dyDescent="0.2">
      <c r="A103" s="3">
        <v>101</v>
      </c>
      <c r="B103" s="9">
        <v>45096</v>
      </c>
      <c r="C103" s="5">
        <v>51.480000000000004</v>
      </c>
      <c r="D103" s="5">
        <v>4.3</v>
      </c>
      <c r="E103" s="5">
        <v>49.8</v>
      </c>
      <c r="F103" s="6">
        <v>4.4699999999999989</v>
      </c>
      <c r="G103" s="5">
        <v>137</v>
      </c>
      <c r="P103" s="9">
        <v>45096</v>
      </c>
      <c r="Q103" s="5" t="str" cm="1">
        <f t="array" ref="Q103">_xlfn.IFS(WEEKDAY(P103,2)=1,"Monday",WEEKDAY(P103,2)=2,"Tuesday",WEEKDAY(P103,2)=3,"Wednesday",WEEKDAY(P103,2)=4,"Thursday",WEEKDAY(P103,2)=5,"Friday",WEEKDAY(P103,2)=6,"Saturday",WEEKDAY(P103,2)=7,"Sunday")</f>
        <v>Monday</v>
      </c>
      <c r="R103" s="5">
        <f t="shared" ca="1" si="21"/>
        <v>51.480000000000004</v>
      </c>
      <c r="S103" s="5" cm="1">
        <f t="array" ref="S103">IF(ISBLANK(D103),_xlfn.XLOOKUP(Q103,$Y$4:$Y$10,$AA$4:$AA$10,X),D103)</f>
        <v>4.3</v>
      </c>
      <c r="T103" s="5" cm="1">
        <f t="array" ref="T103">IF(ISBLANK(E103),_xlfn.XLOOKUP(Q103,$Y$4:$Y$10,$AB$4:$AB$10,X),E103)</f>
        <v>49.8</v>
      </c>
      <c r="U103" s="5" cm="1">
        <f t="array" ref="U103">IF(ISBLANK(F103),_xlfn.XLOOKUP(Q103,$Y$4:$Y$10,$AC$4:$AC$10,X),F103)</f>
        <v>4.4699999999999989</v>
      </c>
      <c r="V103" s="5" cm="1">
        <f t="array" ref="V103">IF(ISBLANK(G103),_xlfn.XLOOKUP(Q103,$Y$4:$Y$10,$AD$4:$AD$10,X),G103)</f>
        <v>137</v>
      </c>
    </row>
    <row r="104" spans="1:22" ht="16" x14ac:dyDescent="0.2">
      <c r="A104" s="3">
        <v>17</v>
      </c>
      <c r="B104" s="9">
        <v>45012</v>
      </c>
      <c r="C104" s="5">
        <v>89.06</v>
      </c>
      <c r="D104" s="5">
        <v>36.6</v>
      </c>
      <c r="E104" s="5">
        <v>93.625</v>
      </c>
      <c r="F104" s="6">
        <v>23.379999999999995</v>
      </c>
      <c r="G104" s="5">
        <v>135</v>
      </c>
      <c r="P104" s="9">
        <v>45012</v>
      </c>
      <c r="Q104" s="5" t="str" cm="1">
        <f t="array" ref="Q104">_xlfn.IFS(WEEKDAY(P104,2)=1,"Monday",WEEKDAY(P104,2)=2,"Tuesday",WEEKDAY(P104,2)=3,"Wednesday",WEEKDAY(P104,2)=4,"Thursday",WEEKDAY(P104,2)=5,"Friday",WEEKDAY(P104,2)=6,"Saturday",WEEKDAY(P104,2)=7,"Sunday")</f>
        <v>Monday</v>
      </c>
      <c r="R104" s="5">
        <f t="shared" ca="1" si="21"/>
        <v>89.06</v>
      </c>
      <c r="S104" s="5" cm="1">
        <f t="array" ref="S104">IF(ISBLANK(D104),_xlfn.XLOOKUP(Q104,$Y$4:$Y$10,$AA$4:$AA$10,X),D104)</f>
        <v>36.6</v>
      </c>
      <c r="T104" s="5" cm="1">
        <f t="array" ref="T104">IF(ISBLANK(E104),_xlfn.XLOOKUP(Q104,$Y$4:$Y$10,$AB$4:$AB$10,X),E104)</f>
        <v>93.625</v>
      </c>
      <c r="U104" s="5" cm="1">
        <f t="array" ref="U104">IF(ISBLANK(F104),_xlfn.XLOOKUP(Q104,$Y$4:$Y$10,$AC$4:$AC$10,X),F104)</f>
        <v>23.379999999999995</v>
      </c>
      <c r="V104" s="5" cm="1">
        <f t="array" ref="V104">IF(ISBLANK(G104),_xlfn.XLOOKUP(Q104,$Y$4:$Y$10,$AD$4:$AD$10,X),G104)</f>
        <v>135</v>
      </c>
    </row>
    <row r="105" spans="1:22" ht="16" x14ac:dyDescent="0.2">
      <c r="A105" s="3">
        <v>180</v>
      </c>
      <c r="B105" s="9">
        <v>45175</v>
      </c>
      <c r="C105" s="5">
        <v>41.12</v>
      </c>
      <c r="D105" s="5">
        <v>10</v>
      </c>
      <c r="E105" s="5">
        <v>17.600000000000001</v>
      </c>
      <c r="F105" s="6">
        <v>14.519999999999998</v>
      </c>
      <c r="G105" s="5">
        <v>135</v>
      </c>
      <c r="P105" s="9">
        <v>45175</v>
      </c>
      <c r="Q105" s="5" t="str" cm="1">
        <f t="array" ref="Q105">_xlfn.IFS(WEEKDAY(P105,2)=1,"Monday",WEEKDAY(P105,2)=2,"Tuesday",WEEKDAY(P105,2)=3,"Wednesday",WEEKDAY(P105,2)=4,"Thursday",WEEKDAY(P105,2)=5,"Friday",WEEKDAY(P105,2)=6,"Saturday",WEEKDAY(P105,2)=7,"Sunday")</f>
        <v>Wednesday</v>
      </c>
      <c r="R105" s="5">
        <f t="shared" ca="1" si="21"/>
        <v>41.12</v>
      </c>
      <c r="S105" s="5" cm="1">
        <f t="array" ref="S105">IF(ISBLANK(D105),_xlfn.XLOOKUP(Q105,$Y$4:$Y$10,$AA$4:$AA$10,X),D105)</f>
        <v>10</v>
      </c>
      <c r="T105" s="5" cm="1">
        <f t="array" ref="T105">IF(ISBLANK(E105),_xlfn.XLOOKUP(Q105,$Y$4:$Y$10,$AB$4:$AB$10,X),E105)</f>
        <v>17.600000000000001</v>
      </c>
      <c r="U105" s="5" cm="1">
        <f t="array" ref="U105">IF(ISBLANK(F105),_xlfn.XLOOKUP(Q105,$Y$4:$Y$10,$AC$4:$AC$10,X),F105)</f>
        <v>14.519999999999998</v>
      </c>
      <c r="V105" s="5" cm="1">
        <f t="array" ref="V105">IF(ISBLANK(G105),_xlfn.XLOOKUP(Q105,$Y$4:$Y$10,$AD$4:$AD$10,X),G105)</f>
        <v>135</v>
      </c>
    </row>
    <row r="106" spans="1:22" ht="16" x14ac:dyDescent="0.2">
      <c r="A106" s="3">
        <v>68</v>
      </c>
      <c r="B106" s="9">
        <v>45063</v>
      </c>
      <c r="C106" s="5">
        <v>30.860000000000003</v>
      </c>
      <c r="D106" s="5">
        <v>14.5</v>
      </c>
      <c r="E106" s="5">
        <v>10.199999999999999</v>
      </c>
      <c r="F106" s="6">
        <v>17.100000000000001</v>
      </c>
      <c r="G106" s="5">
        <v>135</v>
      </c>
      <c r="P106" s="9">
        <v>45063</v>
      </c>
      <c r="Q106" s="5" t="str" cm="1">
        <f t="array" ref="Q106">_xlfn.IFS(WEEKDAY(P106,2)=1,"Monday",WEEKDAY(P106,2)=2,"Tuesday",WEEKDAY(P106,2)=3,"Wednesday",WEEKDAY(P106,2)=4,"Thursday",WEEKDAY(P106,2)=5,"Friday",WEEKDAY(P106,2)=6,"Saturday",WEEKDAY(P106,2)=7,"Sunday")</f>
        <v>Wednesday</v>
      </c>
      <c r="R106" s="5">
        <f t="shared" ca="1" si="21"/>
        <v>30.860000000000003</v>
      </c>
      <c r="S106" s="5" cm="1">
        <f t="array" ref="S106">IF(ISBLANK(D106),_xlfn.XLOOKUP(Q106,$Y$4:$Y$10,$AA$4:$AA$10,X),D106)</f>
        <v>14.5</v>
      </c>
      <c r="T106" s="5" cm="1">
        <f t="array" ref="T106">IF(ISBLANK(E106),_xlfn.XLOOKUP(Q106,$Y$4:$Y$10,$AB$4:$AB$10,X),E106)</f>
        <v>10.199999999999999</v>
      </c>
      <c r="U106" s="5" cm="1">
        <f t="array" ref="U106">IF(ISBLANK(F106),_xlfn.XLOOKUP(Q106,$Y$4:$Y$10,$AC$4:$AC$10,X),F106)</f>
        <v>17.100000000000001</v>
      </c>
      <c r="V106" s="5" cm="1">
        <f t="array" ref="V106">IF(ISBLANK(G106),_xlfn.XLOOKUP(Q106,$Y$4:$Y$10,$AD$4:$AD$10,X),G106)</f>
        <v>135</v>
      </c>
    </row>
    <row r="107" spans="1:22" ht="16" x14ac:dyDescent="0.2">
      <c r="A107" s="3">
        <v>116</v>
      </c>
      <c r="B107" s="9">
        <v>45111</v>
      </c>
      <c r="C107" s="5">
        <v>24.02</v>
      </c>
      <c r="D107" s="5">
        <v>35</v>
      </c>
      <c r="E107" s="5">
        <v>52.7</v>
      </c>
      <c r="F107" s="6">
        <v>3.9299999999999962</v>
      </c>
      <c r="G107" s="5">
        <v>133</v>
      </c>
      <c r="P107" s="9">
        <v>45111</v>
      </c>
      <c r="Q107" s="5" t="str" cm="1">
        <f t="array" ref="Q107">_xlfn.IFS(WEEKDAY(P107,2)=1,"Monday",WEEKDAY(P107,2)=2,"Tuesday",WEEKDAY(P107,2)=3,"Wednesday",WEEKDAY(P107,2)=4,"Thursday",WEEKDAY(P107,2)=5,"Friday",WEEKDAY(P107,2)=6,"Saturday",WEEKDAY(P107,2)=7,"Sunday")</f>
        <v>Tuesday</v>
      </c>
      <c r="R107" s="5">
        <f t="shared" ca="1" si="21"/>
        <v>24.02</v>
      </c>
      <c r="S107" s="5" cm="1">
        <f t="array" ref="S107">IF(ISBLANK(D107),_xlfn.XLOOKUP(Q107,$Y$4:$Y$10,$AA$4:$AA$10,X),D107)</f>
        <v>35</v>
      </c>
      <c r="T107" s="5" cm="1">
        <f t="array" ref="T107">IF(ISBLANK(E107),_xlfn.XLOOKUP(Q107,$Y$4:$Y$10,$AB$4:$AB$10,X),E107)</f>
        <v>52.7</v>
      </c>
      <c r="U107" s="5" cm="1">
        <f t="array" ref="U107">IF(ISBLANK(F107),_xlfn.XLOOKUP(Q107,$Y$4:$Y$10,$AC$4:$AC$10,X),F107)</f>
        <v>3.9299999999999962</v>
      </c>
      <c r="V107" s="5" cm="1">
        <f t="array" ref="V107">IF(ISBLANK(G107),_xlfn.XLOOKUP(Q107,$Y$4:$Y$10,$AD$4:$AD$10,X),G107)</f>
        <v>133</v>
      </c>
    </row>
    <row r="108" spans="1:22" ht="16" x14ac:dyDescent="0.2">
      <c r="A108" s="3">
        <v>58</v>
      </c>
      <c r="B108" s="9">
        <v>45053</v>
      </c>
      <c r="C108" s="5">
        <v>33.239999999999995</v>
      </c>
      <c r="D108" s="5">
        <v>19.2</v>
      </c>
      <c r="E108" s="5">
        <v>16.600000000000001</v>
      </c>
      <c r="F108" s="6">
        <v>16.579999999999998</v>
      </c>
      <c r="G108" s="5">
        <v>133</v>
      </c>
      <c r="P108" s="9">
        <v>45053</v>
      </c>
      <c r="Q108" s="5" t="str" cm="1">
        <f t="array" ref="Q108">_xlfn.IFS(WEEKDAY(P108,2)=1,"Monday",WEEKDAY(P108,2)=2,"Tuesday",WEEKDAY(P108,2)=3,"Wednesday",WEEKDAY(P108,2)=4,"Thursday",WEEKDAY(P108,2)=5,"Friday",WEEKDAY(P108,2)=6,"Saturday",WEEKDAY(P108,2)=7,"Sunday")</f>
        <v>Sunday</v>
      </c>
      <c r="R108" s="5">
        <f t="shared" ca="1" si="21"/>
        <v>33.239999999999995</v>
      </c>
      <c r="S108" s="5" cm="1">
        <f t="array" ref="S108">IF(ISBLANK(D108),_xlfn.XLOOKUP(Q108,$Y$4:$Y$10,$AA$4:$AA$10,X),D108)</f>
        <v>19.2</v>
      </c>
      <c r="T108" s="5" cm="1">
        <f t="array" ref="T108">IF(ISBLANK(E108),_xlfn.XLOOKUP(Q108,$Y$4:$Y$10,$AB$4:$AB$10,X),E108)</f>
        <v>16.600000000000001</v>
      </c>
      <c r="U108" s="5" cm="1">
        <f t="array" ref="U108">IF(ISBLANK(F108),_xlfn.XLOOKUP(Q108,$Y$4:$Y$10,$AC$4:$AC$10,X),F108)</f>
        <v>16.579999999999998</v>
      </c>
      <c r="V108" s="5" cm="1">
        <f t="array" ref="V108">IF(ISBLANK(G108),_xlfn.XLOOKUP(Q108,$Y$4:$Y$10,$AD$4:$AD$10,X),G108)</f>
        <v>133</v>
      </c>
    </row>
    <row r="109" spans="1:22" ht="16" x14ac:dyDescent="0.2">
      <c r="A109" s="3">
        <v>97</v>
      </c>
      <c r="B109" s="9">
        <v>45092</v>
      </c>
      <c r="C109" s="5">
        <v>46.519999999999996</v>
      </c>
      <c r="D109" s="5">
        <v>3.5</v>
      </c>
      <c r="E109" s="5">
        <v>5.9</v>
      </c>
      <c r="F109" s="6">
        <v>19.149999999999999</v>
      </c>
      <c r="G109" s="5">
        <v>132</v>
      </c>
      <c r="P109" s="9">
        <v>45092</v>
      </c>
      <c r="Q109" s="5" t="str" cm="1">
        <f t="array" ref="Q109">_xlfn.IFS(WEEKDAY(P109,2)=1,"Monday",WEEKDAY(P109,2)=2,"Tuesday",WEEKDAY(P109,2)=3,"Wednesday",WEEKDAY(P109,2)=4,"Thursday",WEEKDAY(P109,2)=5,"Friday",WEEKDAY(P109,2)=6,"Saturday",WEEKDAY(P109,2)=7,"Sunday")</f>
        <v>Thursday</v>
      </c>
      <c r="R109" s="5">
        <f t="shared" ca="1" si="21"/>
        <v>46.519999999999996</v>
      </c>
      <c r="S109" s="5" cm="1">
        <f t="array" ref="S109">IF(ISBLANK(D109),_xlfn.XLOOKUP(Q109,$Y$4:$Y$10,$AA$4:$AA$10,X),D109)</f>
        <v>3.5</v>
      </c>
      <c r="T109" s="5" cm="1">
        <f t="array" ref="T109">IF(ISBLANK(E109),_xlfn.XLOOKUP(Q109,$Y$4:$Y$10,$AB$4:$AB$10,X),E109)</f>
        <v>5.9</v>
      </c>
      <c r="U109" s="5" cm="1">
        <f t="array" ref="U109">IF(ISBLANK(F109),_xlfn.XLOOKUP(Q109,$Y$4:$Y$10,$AC$4:$AC$10,X),F109)</f>
        <v>19.149999999999999</v>
      </c>
      <c r="V109" s="5" cm="1">
        <f t="array" ref="V109">IF(ISBLANK(G109),_xlfn.XLOOKUP(Q109,$Y$4:$Y$10,$AD$4:$AD$10,X),G109)</f>
        <v>132</v>
      </c>
    </row>
    <row r="110" spans="1:22" ht="16" x14ac:dyDescent="0.2">
      <c r="A110" s="3">
        <v>165</v>
      </c>
      <c r="B110" s="9">
        <v>45160</v>
      </c>
      <c r="C110" s="5">
        <v>28.44</v>
      </c>
      <c r="D110" s="5">
        <v>14.7</v>
      </c>
      <c r="E110" s="5">
        <v>5.4</v>
      </c>
      <c r="F110" s="6">
        <v>16.91</v>
      </c>
      <c r="G110" s="5">
        <v>132</v>
      </c>
      <c r="P110" s="9">
        <v>45160</v>
      </c>
      <c r="Q110" s="5" t="str" cm="1">
        <f t="array" ref="Q110">_xlfn.IFS(WEEKDAY(P110,2)=1,"Monday",WEEKDAY(P110,2)=2,"Tuesday",WEEKDAY(P110,2)=3,"Wednesday",WEEKDAY(P110,2)=4,"Thursday",WEEKDAY(P110,2)=5,"Friday",WEEKDAY(P110,2)=6,"Saturday",WEEKDAY(P110,2)=7,"Sunday")</f>
        <v>Tuesday</v>
      </c>
      <c r="R110" s="5">
        <f t="shared" ca="1" si="21"/>
        <v>28.44</v>
      </c>
      <c r="S110" s="5" cm="1">
        <f t="array" ref="S110">IF(ISBLANK(D110),_xlfn.XLOOKUP(Q110,$Y$4:$Y$10,$AA$4:$AA$10,X),D110)</f>
        <v>14.7</v>
      </c>
      <c r="T110" s="5" cm="1">
        <f t="array" ref="T110">IF(ISBLANK(E110),_xlfn.XLOOKUP(Q110,$Y$4:$Y$10,$AB$4:$AB$10,X),E110)</f>
        <v>5.4</v>
      </c>
      <c r="U110" s="5" cm="1">
        <f t="array" ref="U110">IF(ISBLANK(F110),_xlfn.XLOOKUP(Q110,$Y$4:$Y$10,$AC$4:$AC$10,X),F110)</f>
        <v>16.91</v>
      </c>
      <c r="V110" s="5" cm="1">
        <f t="array" ref="V110">IF(ISBLANK(G110),_xlfn.XLOOKUP(Q110,$Y$4:$Y$10,$AD$4:$AD$10,X),G110)</f>
        <v>132</v>
      </c>
    </row>
    <row r="111" spans="1:22" ht="16" x14ac:dyDescent="0.2">
      <c r="A111" s="3">
        <v>166</v>
      </c>
      <c r="B111" s="9">
        <v>45161</v>
      </c>
      <c r="C111" s="5">
        <v>56.9</v>
      </c>
      <c r="D111" s="5">
        <v>3.4</v>
      </c>
      <c r="E111" s="5">
        <v>84.8</v>
      </c>
      <c r="F111" s="6">
        <v>11.229999999999997</v>
      </c>
      <c r="G111" s="5">
        <v>131</v>
      </c>
      <c r="P111" s="9">
        <v>45161</v>
      </c>
      <c r="Q111" s="5" t="str" cm="1">
        <f t="array" ref="Q111">_xlfn.IFS(WEEKDAY(P111,2)=1,"Monday",WEEKDAY(P111,2)=2,"Tuesday",WEEKDAY(P111,2)=3,"Wednesday",WEEKDAY(P111,2)=4,"Thursday",WEEKDAY(P111,2)=5,"Friday",WEEKDAY(P111,2)=6,"Saturday",WEEKDAY(P111,2)=7,"Sunday")</f>
        <v>Wednesday</v>
      </c>
      <c r="R111" s="5">
        <f t="shared" ca="1" si="21"/>
        <v>56.9</v>
      </c>
      <c r="S111" s="5" cm="1">
        <f t="array" ref="S111">IF(ISBLANK(D111),_xlfn.XLOOKUP(Q111,$Y$4:$Y$10,$AA$4:$AA$10,X),D111)</f>
        <v>3.4</v>
      </c>
      <c r="T111" s="5" cm="1">
        <f t="array" ref="T111">IF(ISBLANK(E111),_xlfn.XLOOKUP(Q111,$Y$4:$Y$10,$AB$4:$AB$10,X),E111)</f>
        <v>84.8</v>
      </c>
      <c r="U111" s="5" cm="1">
        <f t="array" ref="U111">IF(ISBLANK(F111),_xlfn.XLOOKUP(Q111,$Y$4:$Y$10,$AC$4:$AC$10,X),F111)</f>
        <v>11.229999999999997</v>
      </c>
      <c r="V111" s="5" cm="1">
        <f t="array" ref="V111">IF(ISBLANK(G111),_xlfn.XLOOKUP(Q111,$Y$4:$Y$10,$AD$4:$AD$10,X),G111)</f>
        <v>131</v>
      </c>
    </row>
    <row r="112" spans="1:22" ht="16" x14ac:dyDescent="0.2">
      <c r="A112" s="3">
        <v>178</v>
      </c>
      <c r="B112" s="9">
        <v>45173</v>
      </c>
      <c r="C112" s="5">
        <v>40.04</v>
      </c>
      <c r="D112" s="5">
        <v>7.8</v>
      </c>
      <c r="E112" s="5">
        <v>35.200000000000003</v>
      </c>
      <c r="F112" s="6">
        <v>95</v>
      </c>
      <c r="G112" s="5">
        <v>131</v>
      </c>
      <c r="P112" s="9">
        <v>45173</v>
      </c>
      <c r="Q112" s="5" t="str" cm="1">
        <f t="array" ref="Q112">_xlfn.IFS(WEEKDAY(P112,2)=1,"Monday",WEEKDAY(P112,2)=2,"Tuesday",WEEKDAY(P112,2)=3,"Wednesday",WEEKDAY(P112,2)=4,"Thursday",WEEKDAY(P112,2)=5,"Friday",WEEKDAY(P112,2)=6,"Saturday",WEEKDAY(P112,2)=7,"Sunday")</f>
        <v>Monday</v>
      </c>
      <c r="R112" s="5">
        <f t="shared" ca="1" si="21"/>
        <v>40.04</v>
      </c>
      <c r="S112" s="5" cm="1">
        <f t="array" ref="S112">IF(ISBLANK(D112),_xlfn.XLOOKUP(Q112,$Y$4:$Y$10,$AA$4:$AA$10,X),D112)</f>
        <v>7.8</v>
      </c>
      <c r="T112" s="5" cm="1">
        <f t="array" ref="T112">IF(ISBLANK(E112),_xlfn.XLOOKUP(Q112,$Y$4:$Y$10,$AB$4:$AB$10,X),E112)</f>
        <v>35.200000000000003</v>
      </c>
      <c r="U112" s="5" cm="1">
        <f t="array" ref="U112">IF(ISBLANK(F112),_xlfn.XLOOKUP(Q112,$Y$4:$Y$10,$AC$4:$AC$10,X),F112)</f>
        <v>95</v>
      </c>
      <c r="V112" s="5" cm="1">
        <f t="array" ref="V112">IF(ISBLANK(G112),_xlfn.XLOOKUP(Q112,$Y$4:$Y$10,$AD$4:$AD$10,X),G112)</f>
        <v>131</v>
      </c>
    </row>
    <row r="113" spans="1:22" ht="16" x14ac:dyDescent="0.2">
      <c r="A113" s="3">
        <v>179</v>
      </c>
      <c r="B113" s="9">
        <v>45174</v>
      </c>
      <c r="C113" s="5">
        <v>63.339999999999996</v>
      </c>
      <c r="D113" s="5">
        <v>2.2999999999999998</v>
      </c>
      <c r="E113" s="5">
        <v>23.7</v>
      </c>
      <c r="F113" s="6">
        <v>19.339999999999996</v>
      </c>
      <c r="G113" s="5">
        <v>131</v>
      </c>
      <c r="P113" s="9">
        <v>45174</v>
      </c>
      <c r="Q113" s="5" t="str" cm="1">
        <f t="array" ref="Q113">_xlfn.IFS(WEEKDAY(P113,2)=1,"Monday",WEEKDAY(P113,2)=2,"Tuesday",WEEKDAY(P113,2)=3,"Wednesday",WEEKDAY(P113,2)=4,"Thursday",WEEKDAY(P113,2)=5,"Friday",WEEKDAY(P113,2)=6,"Saturday",WEEKDAY(P113,2)=7,"Sunday")</f>
        <v>Tuesday</v>
      </c>
      <c r="R113" s="5">
        <f t="shared" ca="1" si="21"/>
        <v>63.339999999999996</v>
      </c>
      <c r="S113" s="5" cm="1">
        <f t="array" ref="S113">IF(ISBLANK(D113),_xlfn.XLOOKUP(Q113,$Y$4:$Y$10,$AA$4:$AA$10,X),D113)</f>
        <v>2.2999999999999998</v>
      </c>
      <c r="T113" s="5" cm="1">
        <f t="array" ref="T113">IF(ISBLANK(E113),_xlfn.XLOOKUP(Q113,$Y$4:$Y$10,$AB$4:$AB$10,X),E113)</f>
        <v>23.7</v>
      </c>
      <c r="U113" s="5" cm="1">
        <f t="array" ref="U113">IF(ISBLANK(F113),_xlfn.XLOOKUP(Q113,$Y$4:$Y$10,$AC$4:$AC$10,X),F113)</f>
        <v>19.339999999999996</v>
      </c>
      <c r="V113" s="5" cm="1">
        <f t="array" ref="V113">IF(ISBLANK(G113),_xlfn.XLOOKUP(Q113,$Y$4:$Y$10,$AD$4:$AD$10,X),G113)</f>
        <v>131</v>
      </c>
    </row>
    <row r="114" spans="1:22" ht="16" x14ac:dyDescent="0.2">
      <c r="A114" s="3">
        <v>72</v>
      </c>
      <c r="B114" s="9">
        <v>45067</v>
      </c>
      <c r="C114" s="5">
        <v>29.96</v>
      </c>
      <c r="D114" s="5">
        <v>14.3</v>
      </c>
      <c r="E114" s="5">
        <v>31.7</v>
      </c>
      <c r="F114" s="6">
        <v>5.4500000000000028</v>
      </c>
      <c r="G114" s="5">
        <v>129</v>
      </c>
      <c r="P114" s="9">
        <v>45067</v>
      </c>
      <c r="Q114" s="5" t="str" cm="1">
        <f t="array" ref="Q114">_xlfn.IFS(WEEKDAY(P114,2)=1,"Monday",WEEKDAY(P114,2)=2,"Tuesday",WEEKDAY(P114,2)=3,"Wednesday",WEEKDAY(P114,2)=4,"Thursday",WEEKDAY(P114,2)=5,"Friday",WEEKDAY(P114,2)=6,"Saturday",WEEKDAY(P114,2)=7,"Sunday")</f>
        <v>Sunday</v>
      </c>
      <c r="R114" s="5">
        <f t="shared" ca="1" si="21"/>
        <v>29.96</v>
      </c>
      <c r="S114" s="5" cm="1">
        <f t="array" ref="S114">IF(ISBLANK(D114),_xlfn.XLOOKUP(Q114,$Y$4:$Y$10,$AA$4:$AA$10,X),D114)</f>
        <v>14.3</v>
      </c>
      <c r="T114" s="5" cm="1">
        <f t="array" ref="T114">IF(ISBLANK(E114),_xlfn.XLOOKUP(Q114,$Y$4:$Y$10,$AB$4:$AB$10,X),E114)</f>
        <v>31.7</v>
      </c>
      <c r="U114" s="5" cm="1">
        <f t="array" ref="U114">IF(ISBLANK(F114),_xlfn.XLOOKUP(Q114,$Y$4:$Y$10,$AC$4:$AC$10,X),F114)</f>
        <v>5.4500000000000028</v>
      </c>
      <c r="V114" s="5" cm="1">
        <f t="array" ref="V114">IF(ISBLANK(G114),_xlfn.XLOOKUP(Q114,$Y$4:$Y$10,$AD$4:$AD$10,X),G114)</f>
        <v>129</v>
      </c>
    </row>
    <row r="115" spans="1:22" ht="16" x14ac:dyDescent="0.2">
      <c r="A115" s="3">
        <v>117</v>
      </c>
      <c r="B115" s="9">
        <v>45112</v>
      </c>
      <c r="C115" s="5">
        <v>37.839999999999996</v>
      </c>
      <c r="D115" s="5">
        <v>14.3</v>
      </c>
      <c r="E115" s="5">
        <v>25.6</v>
      </c>
      <c r="F115" s="6">
        <v>10.829999999999998</v>
      </c>
      <c r="G115" s="5">
        <v>129</v>
      </c>
      <c r="P115" s="9">
        <v>45112</v>
      </c>
      <c r="Q115" s="5" t="str" cm="1">
        <f t="array" ref="Q115">_xlfn.IFS(WEEKDAY(P115,2)=1,"Monday",WEEKDAY(P115,2)=2,"Tuesday",WEEKDAY(P115,2)=3,"Wednesday",WEEKDAY(P115,2)=4,"Thursday",WEEKDAY(P115,2)=5,"Friday",WEEKDAY(P115,2)=6,"Saturday",WEEKDAY(P115,2)=7,"Sunday")</f>
        <v>Wednesday</v>
      </c>
      <c r="R115" s="5">
        <f t="shared" ca="1" si="21"/>
        <v>37.839999999999996</v>
      </c>
      <c r="S115" s="5" cm="1">
        <f t="array" ref="S115">IF(ISBLANK(D115),_xlfn.XLOOKUP(Q115,$Y$4:$Y$10,$AA$4:$AA$10,X),D115)</f>
        <v>14.3</v>
      </c>
      <c r="T115" s="5" cm="1">
        <f t="array" ref="T115">IF(ISBLANK(E115),_xlfn.XLOOKUP(Q115,$Y$4:$Y$10,$AB$4:$AB$10,X),E115)</f>
        <v>25.6</v>
      </c>
      <c r="U115" s="5" cm="1">
        <f t="array" ref="U115">IF(ISBLANK(F115),_xlfn.XLOOKUP(Q115,$Y$4:$Y$10,$AC$4:$AC$10,X),F115)</f>
        <v>10.829999999999998</v>
      </c>
      <c r="V115" s="5" cm="1">
        <f t="array" ref="V115">IF(ISBLANK(G115),_xlfn.XLOOKUP(Q115,$Y$4:$Y$10,$AD$4:$AD$10,X),G115)</f>
        <v>129</v>
      </c>
    </row>
    <row r="116" spans="1:22" ht="16" x14ac:dyDescent="0.2">
      <c r="A116" s="3">
        <v>168</v>
      </c>
      <c r="B116" s="9">
        <v>45163</v>
      </c>
      <c r="C116" s="5">
        <v>48.36</v>
      </c>
      <c r="D116" s="5">
        <v>5.2</v>
      </c>
      <c r="E116" s="5">
        <v>19.399999999999999</v>
      </c>
      <c r="F116" s="6">
        <v>15.520000000000001</v>
      </c>
      <c r="G116" s="5">
        <v>129</v>
      </c>
      <c r="P116" s="9">
        <v>45163</v>
      </c>
      <c r="Q116" s="5" t="str" cm="1">
        <f t="array" ref="Q116">_xlfn.IFS(WEEKDAY(P116,2)=1,"Monday",WEEKDAY(P116,2)=2,"Tuesday",WEEKDAY(P116,2)=3,"Wednesday",WEEKDAY(P116,2)=4,"Thursday",WEEKDAY(P116,2)=5,"Friday",WEEKDAY(P116,2)=6,"Saturday",WEEKDAY(P116,2)=7,"Sunday")</f>
        <v>Friday</v>
      </c>
      <c r="R116" s="5">
        <f t="shared" ca="1" si="21"/>
        <v>48.36</v>
      </c>
      <c r="S116" s="5" cm="1">
        <f t="array" ref="S116">IF(ISBLANK(D116),_xlfn.XLOOKUP(Q116,$Y$4:$Y$10,$AA$4:$AA$10,X),D116)</f>
        <v>5.2</v>
      </c>
      <c r="T116" s="5" cm="1">
        <f t="array" ref="T116">IF(ISBLANK(E116),_xlfn.XLOOKUP(Q116,$Y$4:$Y$10,$AB$4:$AB$10,X),E116)</f>
        <v>19.399999999999999</v>
      </c>
      <c r="U116" s="5" cm="1">
        <f t="array" ref="U116">IF(ISBLANK(F116),_xlfn.XLOOKUP(Q116,$Y$4:$Y$10,$AC$4:$AC$10,X),F116)</f>
        <v>15.520000000000001</v>
      </c>
      <c r="V116" s="5" cm="1">
        <f t="array" ref="V116">IF(ISBLANK(G116),_xlfn.XLOOKUP(Q116,$Y$4:$Y$10,$AD$4:$AD$10,X),G116)</f>
        <v>129</v>
      </c>
    </row>
    <row r="117" spans="1:22" ht="16" x14ac:dyDescent="0.2">
      <c r="A117" s="3">
        <v>174</v>
      </c>
      <c r="B117" s="9">
        <v>45169</v>
      </c>
      <c r="C117" s="5">
        <v>36.68</v>
      </c>
      <c r="D117" s="5">
        <v>7.1</v>
      </c>
      <c r="E117" s="5">
        <v>12.8</v>
      </c>
      <c r="F117" s="6">
        <v>15.27</v>
      </c>
      <c r="G117" s="5">
        <v>129</v>
      </c>
      <c r="P117" s="9">
        <v>45169</v>
      </c>
      <c r="Q117" s="5" t="str" cm="1">
        <f t="array" ref="Q117">_xlfn.IFS(WEEKDAY(P117,2)=1,"Monday",WEEKDAY(P117,2)=2,"Tuesday",WEEKDAY(P117,2)=3,"Wednesday",WEEKDAY(P117,2)=4,"Thursday",WEEKDAY(P117,2)=5,"Friday",WEEKDAY(P117,2)=6,"Saturday",WEEKDAY(P117,2)=7,"Sunday")</f>
        <v>Thursday</v>
      </c>
      <c r="R117" s="5">
        <f t="shared" ca="1" si="21"/>
        <v>36.68</v>
      </c>
      <c r="S117" s="5" cm="1">
        <f t="array" ref="S117">IF(ISBLANK(D117),_xlfn.XLOOKUP(Q117,$Y$4:$Y$10,$AA$4:$AA$10,X),D117)</f>
        <v>7.1</v>
      </c>
      <c r="T117" s="5" cm="1">
        <f t="array" ref="T117">IF(ISBLANK(E117),_xlfn.XLOOKUP(Q117,$Y$4:$Y$10,$AB$4:$AB$10,X),E117)</f>
        <v>12.8</v>
      </c>
      <c r="U117" s="5" cm="1">
        <f t="array" ref="U117">IF(ISBLANK(F117),_xlfn.XLOOKUP(Q117,$Y$4:$Y$10,$AC$4:$AC$10,X),F117)</f>
        <v>15.27</v>
      </c>
      <c r="V117" s="5" cm="1">
        <f t="array" ref="V117">IF(ISBLANK(G117),_xlfn.XLOOKUP(Q117,$Y$4:$Y$10,$AD$4:$AD$10,X),G117)</f>
        <v>129</v>
      </c>
    </row>
    <row r="118" spans="1:22" ht="16" x14ac:dyDescent="0.2">
      <c r="A118" s="3">
        <v>36</v>
      </c>
      <c r="B118" s="9">
        <v>45031</v>
      </c>
      <c r="C118" s="5">
        <v>62.14</v>
      </c>
      <c r="D118" s="5">
        <v>4.0999999999999996</v>
      </c>
      <c r="E118" s="5">
        <v>8.5</v>
      </c>
      <c r="F118" s="6">
        <v>27.72</v>
      </c>
      <c r="G118" s="5">
        <v>129</v>
      </c>
      <c r="P118" s="9">
        <v>45031</v>
      </c>
      <c r="Q118" s="5" t="str" cm="1">
        <f t="array" ref="Q118">_xlfn.IFS(WEEKDAY(P118,2)=1,"Monday",WEEKDAY(P118,2)=2,"Tuesday",WEEKDAY(P118,2)=3,"Wednesday",WEEKDAY(P118,2)=4,"Thursday",WEEKDAY(P118,2)=5,"Friday",WEEKDAY(P118,2)=6,"Saturday",WEEKDAY(P118,2)=7,"Sunday")</f>
        <v>Saturday</v>
      </c>
      <c r="R118" s="5">
        <f t="shared" ca="1" si="21"/>
        <v>62.14</v>
      </c>
      <c r="S118" s="5" cm="1">
        <f t="array" ref="S118">IF(ISBLANK(D118),_xlfn.XLOOKUP(Q118,$Y$4:$Y$10,$AA$4:$AA$10,X),D118)</f>
        <v>4.0999999999999996</v>
      </c>
      <c r="T118" s="5" cm="1">
        <f t="array" ref="T118">IF(ISBLANK(E118),_xlfn.XLOOKUP(Q118,$Y$4:$Y$10,$AB$4:$AB$10,X),E118)</f>
        <v>8.5</v>
      </c>
      <c r="U118" s="5" cm="1">
        <f t="array" ref="U118">IF(ISBLANK(F118),_xlfn.XLOOKUP(Q118,$Y$4:$Y$10,$AC$4:$AC$10,X),F118)</f>
        <v>27.72</v>
      </c>
      <c r="V118" s="5" cm="1">
        <f t="array" ref="V118">IF(ISBLANK(G118),_xlfn.XLOOKUP(Q118,$Y$4:$Y$10,$AD$4:$AD$10,X),G118)</f>
        <v>129</v>
      </c>
    </row>
    <row r="119" spans="1:22" ht="16" x14ac:dyDescent="0.2">
      <c r="A119" s="3">
        <v>82</v>
      </c>
      <c r="B119" s="9">
        <v>45077</v>
      </c>
      <c r="C119" s="5">
        <v>151.96</v>
      </c>
      <c r="D119" s="5">
        <v>4.0999999999999996</v>
      </c>
      <c r="E119" s="5">
        <v>36.9</v>
      </c>
      <c r="F119" s="6">
        <v>11.270000000000001</v>
      </c>
      <c r="G119" s="5">
        <v>128</v>
      </c>
      <c r="P119" s="9">
        <v>45077</v>
      </c>
      <c r="Q119" s="5" t="str" cm="1">
        <f t="array" ref="Q119">_xlfn.IFS(WEEKDAY(P119,2)=1,"Monday",WEEKDAY(P119,2)=2,"Tuesday",WEEKDAY(P119,2)=3,"Wednesday",WEEKDAY(P119,2)=4,"Thursday",WEEKDAY(P119,2)=5,"Friday",WEEKDAY(P119,2)=6,"Saturday",WEEKDAY(P119,2)=7,"Sunday")</f>
        <v>Wednesday</v>
      </c>
      <c r="R119" s="5">
        <f t="shared" ca="1" si="21"/>
        <v>151.96</v>
      </c>
      <c r="S119" s="5" cm="1">
        <f t="array" ref="S119">IF(ISBLANK(D119),_xlfn.XLOOKUP(Q119,$Y$4:$Y$10,$AA$4:$AA$10,X),D119)</f>
        <v>4.0999999999999996</v>
      </c>
      <c r="T119" s="5" cm="1">
        <f t="array" ref="T119">IF(ISBLANK(E119),_xlfn.XLOOKUP(Q119,$Y$4:$Y$10,$AB$4:$AB$10,X),E119)</f>
        <v>36.9</v>
      </c>
      <c r="U119" s="5" cm="1">
        <f t="array" ref="U119">IF(ISBLANK(F119),_xlfn.XLOOKUP(Q119,$Y$4:$Y$10,$AC$4:$AC$10,X),F119)</f>
        <v>11.270000000000001</v>
      </c>
      <c r="V119" s="5" cm="1">
        <f t="array" ref="V119">IF(ISBLANK(G119),_xlfn.XLOOKUP(Q119,$Y$4:$Y$10,$AD$4:$AD$10,X),G119)</f>
        <v>128</v>
      </c>
    </row>
    <row r="120" spans="1:22" ht="16" x14ac:dyDescent="0.2">
      <c r="A120" s="3">
        <v>83</v>
      </c>
      <c r="B120" s="9">
        <v>45078</v>
      </c>
      <c r="C120" s="5">
        <v>18.059999999999999</v>
      </c>
      <c r="D120" s="5">
        <v>20.3</v>
      </c>
      <c r="E120" s="5">
        <v>32.5</v>
      </c>
      <c r="F120" s="6">
        <v>4.68</v>
      </c>
      <c r="G120" s="5">
        <v>128</v>
      </c>
      <c r="P120" s="9">
        <v>45078</v>
      </c>
      <c r="Q120" s="5" t="str" cm="1">
        <f t="array" ref="Q120">_xlfn.IFS(WEEKDAY(P120,2)=1,"Monday",WEEKDAY(P120,2)=2,"Tuesday",WEEKDAY(P120,2)=3,"Wednesday",WEEKDAY(P120,2)=4,"Thursday",WEEKDAY(P120,2)=5,"Friday",WEEKDAY(P120,2)=6,"Saturday",WEEKDAY(P120,2)=7,"Sunday")</f>
        <v>Thursday</v>
      </c>
      <c r="R120" s="5">
        <f t="shared" ca="1" si="21"/>
        <v>18.059999999999999</v>
      </c>
      <c r="S120" s="5" cm="1">
        <f t="array" ref="S120">IF(ISBLANK(D120),_xlfn.XLOOKUP(Q120,$Y$4:$Y$10,$AA$4:$AA$10,X),D120)</f>
        <v>20.3</v>
      </c>
      <c r="T120" s="5" cm="1">
        <f t="array" ref="T120">IF(ISBLANK(E120),_xlfn.XLOOKUP(Q120,$Y$4:$Y$10,$AB$4:$AB$10,X),E120)</f>
        <v>32.5</v>
      </c>
      <c r="U120" s="5" cm="1">
        <f t="array" ref="U120">IF(ISBLANK(F120),_xlfn.XLOOKUP(Q120,$Y$4:$Y$10,$AC$4:$AC$10,X),F120)</f>
        <v>4.68</v>
      </c>
      <c r="V120" s="5" cm="1">
        <f t="array" ref="V120">IF(ISBLANK(G120),_xlfn.XLOOKUP(Q120,$Y$4:$Y$10,$AD$4:$AD$10,X),G120)</f>
        <v>128</v>
      </c>
    </row>
    <row r="121" spans="1:22" ht="16" x14ac:dyDescent="0.2">
      <c r="A121" s="3">
        <v>145</v>
      </c>
      <c r="B121" s="9">
        <v>45140</v>
      </c>
      <c r="C121" s="5">
        <v>29.240000000000002</v>
      </c>
      <c r="D121" s="5">
        <v>14.8</v>
      </c>
      <c r="E121" s="5">
        <v>38.9</v>
      </c>
      <c r="F121" s="6">
        <v>1.4600000000000026</v>
      </c>
      <c r="G121" s="5">
        <v>127</v>
      </c>
      <c r="P121" s="9">
        <v>45140</v>
      </c>
      <c r="Q121" s="5" t="str" cm="1">
        <f t="array" ref="Q121">_xlfn.IFS(WEEKDAY(P121,2)=1,"Monday",WEEKDAY(P121,2)=2,"Tuesday",WEEKDAY(P121,2)=3,"Wednesday",WEEKDAY(P121,2)=4,"Thursday",WEEKDAY(P121,2)=5,"Friday",WEEKDAY(P121,2)=6,"Saturday",WEEKDAY(P121,2)=7,"Sunday")</f>
        <v>Wednesday</v>
      </c>
      <c r="R121" s="5">
        <f t="shared" ca="1" si="21"/>
        <v>29.240000000000002</v>
      </c>
      <c r="S121" s="5" cm="1">
        <f t="array" ref="S121">IF(ISBLANK(D121),_xlfn.XLOOKUP(Q121,$Y$4:$Y$10,$AA$4:$AA$10,X),D121)</f>
        <v>14.8</v>
      </c>
      <c r="T121" s="5" cm="1">
        <f t="array" ref="T121">IF(ISBLANK(E121),_xlfn.XLOOKUP(Q121,$Y$4:$Y$10,$AB$4:$AB$10,X),E121)</f>
        <v>38.9</v>
      </c>
      <c r="U121" s="5" cm="1">
        <f t="array" ref="U121">IF(ISBLANK(F121),_xlfn.XLOOKUP(Q121,$Y$4:$Y$10,$AC$4:$AC$10,X),F121)</f>
        <v>1.4600000000000026</v>
      </c>
      <c r="V121" s="5" cm="1">
        <f t="array" ref="V121">IF(ISBLANK(G121),_xlfn.XLOOKUP(Q121,$Y$4:$Y$10,$AD$4:$AD$10,X),G121)</f>
        <v>127</v>
      </c>
    </row>
    <row r="122" spans="1:22" ht="16" x14ac:dyDescent="0.2">
      <c r="A122" s="3">
        <v>22</v>
      </c>
      <c r="B122" s="9">
        <v>45017</v>
      </c>
      <c r="C122" s="5">
        <v>48.480000000000004</v>
      </c>
      <c r="D122" s="5">
        <v>123</v>
      </c>
      <c r="E122" s="5">
        <v>23.5</v>
      </c>
      <c r="F122" s="6">
        <v>16.89</v>
      </c>
      <c r="G122" s="5">
        <v>127</v>
      </c>
      <c r="P122" s="9">
        <v>45017</v>
      </c>
      <c r="Q122" s="5" t="str" cm="1">
        <f t="array" ref="Q122">_xlfn.IFS(WEEKDAY(P122,2)=1,"Monday",WEEKDAY(P122,2)=2,"Tuesday",WEEKDAY(P122,2)=3,"Wednesday",WEEKDAY(P122,2)=4,"Thursday",WEEKDAY(P122,2)=5,"Friday",WEEKDAY(P122,2)=6,"Saturday",WEEKDAY(P122,2)=7,"Sunday")</f>
        <v>Saturday</v>
      </c>
      <c r="R122" s="5">
        <f t="shared" ca="1" si="21"/>
        <v>48.480000000000004</v>
      </c>
      <c r="S122" s="5" cm="1">
        <f t="array" ref="S122">IF(ISBLANK(D122),_xlfn.XLOOKUP(Q122,$Y$4:$Y$10,$AA$4:$AA$10,X),D122)</f>
        <v>123</v>
      </c>
      <c r="T122" s="5" cm="1">
        <f t="array" ref="T122">IF(ISBLANK(E122),_xlfn.XLOOKUP(Q122,$Y$4:$Y$10,$AB$4:$AB$10,X),E122)</f>
        <v>23.5</v>
      </c>
      <c r="U122" s="5" cm="1">
        <f t="array" ref="U122">IF(ISBLANK(F122),_xlfn.XLOOKUP(Q122,$Y$4:$Y$10,$AC$4:$AC$10,X),F122)</f>
        <v>16.89</v>
      </c>
      <c r="V122" s="5" cm="1">
        <f t="array" ref="V122">IF(ISBLANK(G122),_xlfn.XLOOKUP(Q122,$Y$4:$Y$10,$AD$4:$AD$10,X),G122)</f>
        <v>127</v>
      </c>
    </row>
    <row r="123" spans="1:22" ht="16" x14ac:dyDescent="0.2">
      <c r="A123" s="3">
        <v>19</v>
      </c>
      <c r="B123" s="9">
        <v>45014</v>
      </c>
      <c r="C123" s="5">
        <v>14.84</v>
      </c>
      <c r="D123" s="5">
        <v>20.5</v>
      </c>
      <c r="E123" s="5">
        <v>18.3</v>
      </c>
      <c r="F123" s="6">
        <v>9.8500000000000014</v>
      </c>
      <c r="G123" s="5">
        <v>127</v>
      </c>
      <c r="P123" s="9">
        <v>45014</v>
      </c>
      <c r="Q123" s="5" t="str" cm="1">
        <f t="array" ref="Q123">_xlfn.IFS(WEEKDAY(P123,2)=1,"Monday",WEEKDAY(P123,2)=2,"Tuesday",WEEKDAY(P123,2)=3,"Wednesday",WEEKDAY(P123,2)=4,"Thursday",WEEKDAY(P123,2)=5,"Friday",WEEKDAY(P123,2)=6,"Saturday",WEEKDAY(P123,2)=7,"Sunday")</f>
        <v>Wednesday</v>
      </c>
      <c r="R123" s="5">
        <f t="shared" ca="1" si="21"/>
        <v>14.84</v>
      </c>
      <c r="S123" s="5" cm="1">
        <f t="array" ref="S123">IF(ISBLANK(D123),_xlfn.XLOOKUP(Q123,$Y$4:$Y$10,$AA$4:$AA$10,X),D123)</f>
        <v>20.5</v>
      </c>
      <c r="T123" s="5" cm="1">
        <f t="array" ref="T123">IF(ISBLANK(E123),_xlfn.XLOOKUP(Q123,$Y$4:$Y$10,$AB$4:$AB$10,X),E123)</f>
        <v>18.3</v>
      </c>
      <c r="U123" s="5" cm="1">
        <f t="array" ref="U123">IF(ISBLANK(F123),_xlfn.XLOOKUP(Q123,$Y$4:$Y$10,$AC$4:$AC$10,X),F123)</f>
        <v>9.8500000000000014</v>
      </c>
      <c r="V123" s="5" cm="1">
        <f t="array" ref="V123">IF(ISBLANK(G123),_xlfn.XLOOKUP(Q123,$Y$4:$Y$10,$AD$4:$AD$10,X),G123)</f>
        <v>127</v>
      </c>
    </row>
    <row r="124" spans="1:22" ht="16" x14ac:dyDescent="0.2">
      <c r="A124" s="3">
        <v>175</v>
      </c>
      <c r="B124" s="9">
        <v>45170</v>
      </c>
      <c r="C124" s="5">
        <v>53.480000000000004</v>
      </c>
      <c r="D124" s="5">
        <v>3.4</v>
      </c>
      <c r="E124" s="5">
        <v>13.1</v>
      </c>
      <c r="F124" s="6">
        <v>18.700000000000003</v>
      </c>
      <c r="G124" s="5">
        <v>127</v>
      </c>
      <c r="P124" s="9">
        <v>45170</v>
      </c>
      <c r="Q124" s="5" t="str" cm="1">
        <f t="array" ref="Q124">_xlfn.IFS(WEEKDAY(P124,2)=1,"Monday",WEEKDAY(P124,2)=2,"Tuesday",WEEKDAY(P124,2)=3,"Wednesday",WEEKDAY(P124,2)=4,"Thursday",WEEKDAY(P124,2)=5,"Friday",WEEKDAY(P124,2)=6,"Saturday",WEEKDAY(P124,2)=7,"Sunday")</f>
        <v>Friday</v>
      </c>
      <c r="R124" s="5">
        <f t="shared" ca="1" si="21"/>
        <v>53.480000000000004</v>
      </c>
      <c r="S124" s="5" cm="1">
        <f t="array" ref="S124">IF(ISBLANK(D124),_xlfn.XLOOKUP(Q124,$Y$4:$Y$10,$AA$4:$AA$10,X),D124)</f>
        <v>3.4</v>
      </c>
      <c r="T124" s="5" cm="1">
        <f t="array" ref="T124">IF(ISBLANK(E124),_xlfn.XLOOKUP(Q124,$Y$4:$Y$10,$AB$4:$AB$10,X),E124)</f>
        <v>13.1</v>
      </c>
      <c r="U124" s="5" cm="1">
        <f t="array" ref="U124">IF(ISBLANK(F124),_xlfn.XLOOKUP(Q124,$Y$4:$Y$10,$AC$4:$AC$10,X),F124)</f>
        <v>18.700000000000003</v>
      </c>
      <c r="V124" s="5" cm="1">
        <f t="array" ref="V124">IF(ISBLANK(G124),_xlfn.XLOOKUP(Q124,$Y$4:$Y$10,$AD$4:$AD$10,X),G124)</f>
        <v>127</v>
      </c>
    </row>
    <row r="125" spans="1:22" ht="16" x14ac:dyDescent="0.2">
      <c r="A125" s="3">
        <v>32</v>
      </c>
      <c r="B125" s="9">
        <v>45027</v>
      </c>
      <c r="C125" s="5">
        <v>92.987500000000011</v>
      </c>
      <c r="D125" s="5">
        <v>17.399999999999999</v>
      </c>
      <c r="E125" s="5">
        <v>38.6</v>
      </c>
      <c r="F125" s="6">
        <v>37.253750000000011</v>
      </c>
      <c r="G125" s="5">
        <v>126</v>
      </c>
      <c r="P125" s="9">
        <v>45027</v>
      </c>
      <c r="Q125" s="5" t="str" cm="1">
        <f t="array" ref="Q125">_xlfn.IFS(WEEKDAY(P125,2)=1,"Monday",WEEKDAY(P125,2)=2,"Tuesday",WEEKDAY(P125,2)=3,"Wednesday",WEEKDAY(P125,2)=4,"Thursday",WEEKDAY(P125,2)=5,"Friday",WEEKDAY(P125,2)=6,"Saturday",WEEKDAY(P125,2)=7,"Sunday")</f>
        <v>Tuesday</v>
      </c>
      <c r="R125" s="5">
        <f t="shared" ca="1" si="21"/>
        <v>92.987500000000011</v>
      </c>
      <c r="S125" s="5" cm="1">
        <f t="array" ref="S125">IF(ISBLANK(D125),_xlfn.XLOOKUP(Q125,$Y$4:$Y$10,$AA$4:$AA$10,X),D125)</f>
        <v>17.399999999999999</v>
      </c>
      <c r="T125" s="5" cm="1">
        <f t="array" ref="T125">IF(ISBLANK(E125),_xlfn.XLOOKUP(Q125,$Y$4:$Y$10,$AB$4:$AB$10,X),E125)</f>
        <v>38.6</v>
      </c>
      <c r="U125" s="5" cm="1">
        <f t="array" ref="U125">IF(ISBLANK(F125),_xlfn.XLOOKUP(Q125,$Y$4:$Y$10,$AC$4:$AC$10,X),F125)</f>
        <v>37.253750000000011</v>
      </c>
      <c r="V125" s="5" cm="1">
        <f t="array" ref="V125">IF(ISBLANK(G125),_xlfn.XLOOKUP(Q125,$Y$4:$Y$10,$AD$4:$AD$10,X),G125)</f>
        <v>126</v>
      </c>
    </row>
    <row r="126" spans="1:22" ht="16" x14ac:dyDescent="0.2">
      <c r="A126" s="3">
        <v>126</v>
      </c>
      <c r="B126" s="9">
        <v>45121</v>
      </c>
      <c r="C126" s="5">
        <v>18.440000000000001</v>
      </c>
      <c r="D126" s="5">
        <v>11.8</v>
      </c>
      <c r="E126" s="5">
        <v>25.9</v>
      </c>
      <c r="F126" s="6">
        <v>4.2600000000000016</v>
      </c>
      <c r="G126" s="5">
        <v>126</v>
      </c>
      <c r="P126" s="9">
        <v>45121</v>
      </c>
      <c r="Q126" s="5" t="str" cm="1">
        <f t="array" ref="Q126">_xlfn.IFS(WEEKDAY(P126,2)=1,"Monday",WEEKDAY(P126,2)=2,"Tuesday",WEEKDAY(P126,2)=3,"Wednesday",WEEKDAY(P126,2)=4,"Thursday",WEEKDAY(P126,2)=5,"Friday",WEEKDAY(P126,2)=6,"Saturday",WEEKDAY(P126,2)=7,"Sunday")</f>
        <v>Friday</v>
      </c>
      <c r="R126" s="5">
        <f t="shared" ca="1" si="21"/>
        <v>18.440000000000001</v>
      </c>
      <c r="S126" s="5" cm="1">
        <f t="array" ref="S126">IF(ISBLANK(D126),_xlfn.XLOOKUP(Q126,$Y$4:$Y$10,$AA$4:$AA$10,X),D126)</f>
        <v>11.8</v>
      </c>
      <c r="T126" s="5" cm="1">
        <f t="array" ref="T126">IF(ISBLANK(E126),_xlfn.XLOOKUP(Q126,$Y$4:$Y$10,$AB$4:$AB$10,X),E126)</f>
        <v>25.9</v>
      </c>
      <c r="U126" s="5" cm="1">
        <f t="array" ref="U126">IF(ISBLANK(F126),_xlfn.XLOOKUP(Q126,$Y$4:$Y$10,$AC$4:$AC$10,X),F126)</f>
        <v>4.2600000000000016</v>
      </c>
      <c r="V126" s="5" cm="1">
        <f t="array" ref="V126">IF(ISBLANK(G126),_xlfn.XLOOKUP(Q126,$Y$4:$Y$10,$AD$4:$AD$10,X),G126)</f>
        <v>126</v>
      </c>
    </row>
    <row r="127" spans="1:22" ht="16" x14ac:dyDescent="0.2">
      <c r="A127" s="3">
        <v>152</v>
      </c>
      <c r="B127" s="9">
        <v>45147</v>
      </c>
      <c r="C127" s="5">
        <v>31.2</v>
      </c>
      <c r="D127" s="5">
        <v>8.4</v>
      </c>
      <c r="E127" s="5">
        <v>48.7</v>
      </c>
      <c r="F127" s="6">
        <v>16.819999999999997</v>
      </c>
      <c r="G127" s="5">
        <v>125</v>
      </c>
      <c r="P127" s="9">
        <v>45147</v>
      </c>
      <c r="Q127" s="5" t="str" cm="1">
        <f t="array" ref="Q127">_xlfn.IFS(WEEKDAY(P127,2)=1,"Monday",WEEKDAY(P127,2)=2,"Tuesday",WEEKDAY(P127,2)=3,"Wednesday",WEEKDAY(P127,2)=4,"Thursday",WEEKDAY(P127,2)=5,"Friday",WEEKDAY(P127,2)=6,"Saturday",WEEKDAY(P127,2)=7,"Sunday")</f>
        <v>Wednesday</v>
      </c>
      <c r="R127" s="5">
        <f t="shared" ca="1" si="21"/>
        <v>31.2</v>
      </c>
      <c r="S127" s="5" cm="1">
        <f t="array" ref="S127">IF(ISBLANK(D127),_xlfn.XLOOKUP(Q127,$Y$4:$Y$10,$AA$4:$AA$10,X),D127)</f>
        <v>8.4</v>
      </c>
      <c r="T127" s="5" cm="1">
        <f t="array" ref="T127">IF(ISBLANK(E127),_xlfn.XLOOKUP(Q127,$Y$4:$Y$10,$AB$4:$AB$10,X),E127)</f>
        <v>48.7</v>
      </c>
      <c r="U127" s="5" cm="1">
        <f t="array" ref="U127">IF(ISBLANK(F127),_xlfn.XLOOKUP(Q127,$Y$4:$Y$10,$AC$4:$AC$10,X),F127)</f>
        <v>16.819999999999997</v>
      </c>
      <c r="V127" s="5" cm="1">
        <f t="array" ref="V127">IF(ISBLANK(G127),_xlfn.XLOOKUP(Q127,$Y$4:$Y$10,$AD$4:$AD$10,X),G127)</f>
        <v>125</v>
      </c>
    </row>
    <row r="128" spans="1:22" ht="16" x14ac:dyDescent="0.2">
      <c r="A128" s="3">
        <v>123</v>
      </c>
      <c r="B128" s="9">
        <v>45118</v>
      </c>
      <c r="C128" s="5">
        <v>45.8</v>
      </c>
      <c r="D128" s="5">
        <v>2.4</v>
      </c>
      <c r="E128" s="5">
        <v>15.6</v>
      </c>
      <c r="F128" s="6">
        <v>17.36</v>
      </c>
      <c r="G128" s="5">
        <v>125</v>
      </c>
      <c r="P128" s="9">
        <v>45118</v>
      </c>
      <c r="Q128" s="5" t="str" cm="1">
        <f t="array" ref="Q128">_xlfn.IFS(WEEKDAY(P128,2)=1,"Monday",WEEKDAY(P128,2)=2,"Tuesday",WEEKDAY(P128,2)=3,"Wednesday",WEEKDAY(P128,2)=4,"Thursday",WEEKDAY(P128,2)=5,"Friday",WEEKDAY(P128,2)=6,"Saturday",WEEKDAY(P128,2)=7,"Sunday")</f>
        <v>Tuesday</v>
      </c>
      <c r="R128" s="5">
        <f t="shared" ca="1" si="21"/>
        <v>45.8</v>
      </c>
      <c r="S128" s="5" cm="1">
        <f t="array" ref="S128">IF(ISBLANK(D128),_xlfn.XLOOKUP(Q128,$Y$4:$Y$10,$AA$4:$AA$10,X),D128)</f>
        <v>2.4</v>
      </c>
      <c r="T128" s="5" cm="1">
        <f t="array" ref="T128">IF(ISBLANK(E128),_xlfn.XLOOKUP(Q128,$Y$4:$Y$10,$AB$4:$AB$10,X),E128)</f>
        <v>15.6</v>
      </c>
      <c r="U128" s="5" cm="1">
        <f t="array" ref="U128">IF(ISBLANK(F128),_xlfn.XLOOKUP(Q128,$Y$4:$Y$10,$AC$4:$AC$10,X),F128)</f>
        <v>17.36</v>
      </c>
      <c r="V128" s="5" cm="1">
        <f t="array" ref="V128">IF(ISBLANK(G128),_xlfn.XLOOKUP(Q128,$Y$4:$Y$10,$AD$4:$AD$10,X),G128)</f>
        <v>125</v>
      </c>
    </row>
    <row r="129" spans="1:22" ht="16" x14ac:dyDescent="0.2">
      <c r="A129" s="3">
        <v>135</v>
      </c>
      <c r="B129" s="9">
        <v>45130</v>
      </c>
      <c r="C129" s="5">
        <v>14.379999999999999</v>
      </c>
      <c r="D129" s="5">
        <v>38.6</v>
      </c>
      <c r="E129" s="5">
        <v>65.599999999999994</v>
      </c>
      <c r="F129" s="6">
        <v>16.750000000000004</v>
      </c>
      <c r="G129" s="5">
        <v>124</v>
      </c>
      <c r="P129" s="9">
        <v>45130</v>
      </c>
      <c r="Q129" s="5" t="str" cm="1">
        <f t="array" ref="Q129">_xlfn.IFS(WEEKDAY(P129,2)=1,"Monday",WEEKDAY(P129,2)=2,"Tuesday",WEEKDAY(P129,2)=3,"Wednesday",WEEKDAY(P129,2)=4,"Thursday",WEEKDAY(P129,2)=5,"Friday",WEEKDAY(P129,2)=6,"Saturday",WEEKDAY(P129,2)=7,"Sunday")</f>
        <v>Sunday</v>
      </c>
      <c r="R129" s="5">
        <f t="shared" ca="1" si="21"/>
        <v>14.379999999999999</v>
      </c>
      <c r="S129" s="5" cm="1">
        <f t="array" ref="S129">IF(ISBLANK(D129),_xlfn.XLOOKUP(Q129,$Y$4:$Y$10,$AA$4:$AA$10,X),D129)</f>
        <v>38.6</v>
      </c>
      <c r="T129" s="5" cm="1">
        <f t="array" ref="T129">IF(ISBLANK(E129),_xlfn.XLOOKUP(Q129,$Y$4:$Y$10,$AB$4:$AB$10,X),E129)</f>
        <v>65.599999999999994</v>
      </c>
      <c r="U129" s="5" cm="1">
        <f t="array" ref="U129">IF(ISBLANK(F129),_xlfn.XLOOKUP(Q129,$Y$4:$Y$10,$AC$4:$AC$10,X),F129)</f>
        <v>16.750000000000004</v>
      </c>
      <c r="V129" s="5" cm="1">
        <f t="array" ref="V129">IF(ISBLANK(G129),_xlfn.XLOOKUP(Q129,$Y$4:$Y$10,$AD$4:$AD$10,X),G129)</f>
        <v>124</v>
      </c>
    </row>
    <row r="130" spans="1:22" ht="16" x14ac:dyDescent="0.2">
      <c r="A130" s="3">
        <v>182</v>
      </c>
      <c r="B130" s="9">
        <v>45177</v>
      </c>
      <c r="C130" s="5">
        <v>52.7</v>
      </c>
      <c r="D130" s="5">
        <v>5.4</v>
      </c>
      <c r="E130" s="5">
        <v>27.4</v>
      </c>
      <c r="F130" s="6">
        <v>13.59</v>
      </c>
      <c r="G130" s="5">
        <v>124</v>
      </c>
      <c r="P130" s="9">
        <v>45177</v>
      </c>
      <c r="Q130" s="5" t="str" cm="1">
        <f t="array" ref="Q130">_xlfn.IFS(WEEKDAY(P130,2)=1,"Monday",WEEKDAY(P130,2)=2,"Tuesday",WEEKDAY(P130,2)=3,"Wednesday",WEEKDAY(P130,2)=4,"Thursday",WEEKDAY(P130,2)=5,"Friday",WEEKDAY(P130,2)=6,"Saturday",WEEKDAY(P130,2)=7,"Sunday")</f>
        <v>Friday</v>
      </c>
      <c r="R130" s="5">
        <f t="shared" ca="1" si="21"/>
        <v>52.7</v>
      </c>
      <c r="S130" s="5" cm="1">
        <f t="array" ref="S130">IF(ISBLANK(D130),_xlfn.XLOOKUP(Q130,$Y$4:$Y$10,$AA$4:$AA$10,X),D130)</f>
        <v>5.4</v>
      </c>
      <c r="T130" s="5" cm="1">
        <f t="array" ref="T130">IF(ISBLANK(E130),_xlfn.XLOOKUP(Q130,$Y$4:$Y$10,$AB$4:$AB$10,X),E130)</f>
        <v>27.4</v>
      </c>
      <c r="U130" s="5" cm="1">
        <f t="array" ref="U130">IF(ISBLANK(F130),_xlfn.XLOOKUP(Q130,$Y$4:$Y$10,$AC$4:$AC$10,X),F130)</f>
        <v>13.59</v>
      </c>
      <c r="V130" s="5" cm="1">
        <f t="array" ref="V130">IF(ISBLANK(G130),_xlfn.XLOOKUP(Q130,$Y$4:$Y$10,$AD$4:$AD$10,X),G130)</f>
        <v>124</v>
      </c>
    </row>
    <row r="131" spans="1:22" ht="16" x14ac:dyDescent="0.2">
      <c r="A131" s="3">
        <v>136</v>
      </c>
      <c r="B131" s="9">
        <v>45131</v>
      </c>
      <c r="C131" s="5">
        <v>14.66</v>
      </c>
      <c r="D131" s="5">
        <v>47</v>
      </c>
      <c r="E131" s="5">
        <v>8.5</v>
      </c>
      <c r="F131" s="6">
        <v>24.93</v>
      </c>
      <c r="G131" s="5">
        <v>124</v>
      </c>
      <c r="P131" s="9">
        <v>45131</v>
      </c>
      <c r="Q131" s="5" t="str" cm="1">
        <f t="array" ref="Q131">_xlfn.IFS(WEEKDAY(P131,2)=1,"Monday",WEEKDAY(P131,2)=2,"Tuesday",WEEKDAY(P131,2)=3,"Wednesday",WEEKDAY(P131,2)=4,"Thursday",WEEKDAY(P131,2)=5,"Friday",WEEKDAY(P131,2)=6,"Saturday",WEEKDAY(P131,2)=7,"Sunday")</f>
        <v>Monday</v>
      </c>
      <c r="R131" s="5">
        <f t="shared" ref="R131:R149" ca="1" si="22">IF(ISBLANK(C131),AVERAGE(OFFSET(C131,-3,0,3,1),OFFSET(C131,1,0,3,1)),C131)</f>
        <v>14.66</v>
      </c>
      <c r="S131" s="5" cm="1">
        <f t="array" ref="S131">IF(ISBLANK(D131),_xlfn.XLOOKUP(Q131,$Y$4:$Y$10,$AA$4:$AA$10,X),D131)</f>
        <v>47</v>
      </c>
      <c r="T131" s="5" cm="1">
        <f t="array" ref="T131">IF(ISBLANK(E131),_xlfn.XLOOKUP(Q131,$Y$4:$Y$10,$AB$4:$AB$10,X),E131)</f>
        <v>8.5</v>
      </c>
      <c r="U131" s="5" cm="1">
        <f t="array" ref="U131">IF(ISBLANK(F131),_xlfn.XLOOKUP(Q131,$Y$4:$Y$10,$AC$4:$AC$10,X),F131)</f>
        <v>24.93</v>
      </c>
      <c r="V131" s="5" cm="1">
        <f t="array" ref="V131">IF(ISBLANK(G131),_xlfn.XLOOKUP(Q131,$Y$4:$Y$10,$AD$4:$AD$10,X),G131)</f>
        <v>124</v>
      </c>
    </row>
    <row r="132" spans="1:22" ht="16" x14ac:dyDescent="0.2">
      <c r="A132" s="3">
        <v>30</v>
      </c>
      <c r="B132" s="9">
        <v>45025</v>
      </c>
      <c r="C132" s="5">
        <v>15.12</v>
      </c>
      <c r="D132" s="5">
        <v>16</v>
      </c>
      <c r="E132" s="5">
        <v>40.799999999999997</v>
      </c>
      <c r="F132" s="6">
        <v>18.739999999999998</v>
      </c>
      <c r="G132" s="5">
        <v>123</v>
      </c>
      <c r="P132" s="9">
        <v>45025</v>
      </c>
      <c r="Q132" s="5" t="str" cm="1">
        <f t="array" ref="Q132">_xlfn.IFS(WEEKDAY(P132,2)=1,"Monday",WEEKDAY(P132,2)=2,"Tuesday",WEEKDAY(P132,2)=3,"Wednesday",WEEKDAY(P132,2)=4,"Thursday",WEEKDAY(P132,2)=5,"Friday",WEEKDAY(P132,2)=6,"Saturday",WEEKDAY(P132,2)=7,"Sunday")</f>
        <v>Sunday</v>
      </c>
      <c r="R132" s="5">
        <f t="shared" ca="1" si="22"/>
        <v>15.12</v>
      </c>
      <c r="S132" s="5" cm="1">
        <f t="array" ref="S132">IF(ISBLANK(D132),_xlfn.XLOOKUP(Q132,$Y$4:$Y$10,$AA$4:$AA$10,X),D132)</f>
        <v>16</v>
      </c>
      <c r="T132" s="5" cm="1">
        <f t="array" ref="T132">IF(ISBLANK(E132),_xlfn.XLOOKUP(Q132,$Y$4:$Y$10,$AB$4:$AB$10,X),E132)</f>
        <v>40.799999999999997</v>
      </c>
      <c r="U132" s="5" cm="1">
        <f t="array" ref="U132">IF(ISBLANK(F132),_xlfn.XLOOKUP(Q132,$Y$4:$Y$10,$AC$4:$AC$10,X),F132)</f>
        <v>18.739999999999998</v>
      </c>
      <c r="V132" s="5" cm="1">
        <f t="array" ref="V132">IF(ISBLANK(G132),_xlfn.XLOOKUP(Q132,$Y$4:$Y$10,$AD$4:$AD$10,X),G132)</f>
        <v>123</v>
      </c>
    </row>
    <row r="133" spans="1:22" ht="16" x14ac:dyDescent="0.2">
      <c r="A133" s="3">
        <v>7</v>
      </c>
      <c r="B133" s="9">
        <v>45002</v>
      </c>
      <c r="C133" s="5">
        <v>13.5</v>
      </c>
      <c r="D133" s="5">
        <v>32.799999999999997</v>
      </c>
      <c r="E133" s="5">
        <v>23.5</v>
      </c>
      <c r="F133" s="6">
        <v>12.749999999999998</v>
      </c>
      <c r="G133" s="5">
        <v>123</v>
      </c>
      <c r="P133" s="9">
        <v>45002</v>
      </c>
      <c r="Q133" s="5" t="str" cm="1">
        <f t="array" ref="Q133">_xlfn.IFS(WEEKDAY(P133,2)=1,"Monday",WEEKDAY(P133,2)=2,"Tuesday",WEEKDAY(P133,2)=3,"Wednesday",WEEKDAY(P133,2)=4,"Thursday",WEEKDAY(P133,2)=5,"Friday",WEEKDAY(P133,2)=6,"Saturday",WEEKDAY(P133,2)=7,"Sunday")</f>
        <v>Friday</v>
      </c>
      <c r="R133" s="5">
        <f t="shared" ca="1" si="22"/>
        <v>13.5</v>
      </c>
      <c r="S133" s="5" cm="1">
        <f t="array" ref="S133">IF(ISBLANK(D133),_xlfn.XLOOKUP(Q133,$Y$4:$Y$10,$AA$4:$AA$10,X),D133)</f>
        <v>32.799999999999997</v>
      </c>
      <c r="T133" s="5" cm="1">
        <f t="array" ref="T133">IF(ISBLANK(E133),_xlfn.XLOOKUP(Q133,$Y$4:$Y$10,$AB$4:$AB$10,X),E133)</f>
        <v>23.5</v>
      </c>
      <c r="U133" s="5" cm="1">
        <f t="array" ref="U133">IF(ISBLANK(F133),_xlfn.XLOOKUP(Q133,$Y$4:$Y$10,$AC$4:$AC$10,X),F133)</f>
        <v>12.749999999999998</v>
      </c>
      <c r="V133" s="5" cm="1">
        <f t="array" ref="V133">IF(ISBLANK(G133),_xlfn.XLOOKUP(Q133,$Y$4:$Y$10,$AD$4:$AD$10,X),G133)</f>
        <v>123</v>
      </c>
    </row>
    <row r="134" spans="1:22" ht="16" x14ac:dyDescent="0.2">
      <c r="A134" s="3">
        <v>146</v>
      </c>
      <c r="B134" s="9">
        <v>45141</v>
      </c>
      <c r="C134" s="5">
        <v>31.060000000000002</v>
      </c>
      <c r="D134" s="5">
        <v>1.9</v>
      </c>
      <c r="E134" s="5">
        <v>9</v>
      </c>
      <c r="F134" s="6">
        <v>11.38</v>
      </c>
      <c r="G134" s="5">
        <v>123</v>
      </c>
      <c r="P134" s="9">
        <v>45141</v>
      </c>
      <c r="Q134" s="5" t="str" cm="1">
        <f t="array" ref="Q134">_xlfn.IFS(WEEKDAY(P134,2)=1,"Monday",WEEKDAY(P134,2)=2,"Tuesday",WEEKDAY(P134,2)=3,"Wednesday",WEEKDAY(P134,2)=4,"Thursday",WEEKDAY(P134,2)=5,"Friday",WEEKDAY(P134,2)=6,"Saturday",WEEKDAY(P134,2)=7,"Sunday")</f>
        <v>Thursday</v>
      </c>
      <c r="R134" s="5">
        <f t="shared" ca="1" si="22"/>
        <v>31.060000000000002</v>
      </c>
      <c r="S134" s="5" cm="1">
        <f t="array" ref="S134">IF(ISBLANK(D134),_xlfn.XLOOKUP(Q134,$Y$4:$Y$10,$AA$4:$AA$10,X),D134)</f>
        <v>1.9</v>
      </c>
      <c r="T134" s="5" cm="1">
        <f t="array" ref="T134">IF(ISBLANK(E134),_xlfn.XLOOKUP(Q134,$Y$4:$Y$10,$AB$4:$AB$10,X),E134)</f>
        <v>9</v>
      </c>
      <c r="U134" s="5" cm="1">
        <f t="array" ref="U134">IF(ISBLANK(F134),_xlfn.XLOOKUP(Q134,$Y$4:$Y$10,$AC$4:$AC$10,X),F134)</f>
        <v>11.38</v>
      </c>
      <c r="V134" s="5" cm="1">
        <f t="array" ref="V134">IF(ISBLANK(G134),_xlfn.XLOOKUP(Q134,$Y$4:$Y$10,$AD$4:$AD$10,X),G134)</f>
        <v>123</v>
      </c>
    </row>
    <row r="135" spans="1:22" ht="16" x14ac:dyDescent="0.2">
      <c r="A135" s="3">
        <v>2</v>
      </c>
      <c r="B135" s="9">
        <v>44997</v>
      </c>
      <c r="C135" s="5">
        <v>10.9</v>
      </c>
      <c r="D135" s="5">
        <v>39.299999999999997</v>
      </c>
      <c r="E135" s="5">
        <v>45.1</v>
      </c>
      <c r="F135" s="6">
        <v>6.0599999999999952</v>
      </c>
      <c r="G135" s="5">
        <v>122</v>
      </c>
      <c r="P135" s="9">
        <v>44997</v>
      </c>
      <c r="Q135" s="5" t="str" cm="1">
        <f t="array" ref="Q135">_xlfn.IFS(WEEKDAY(P135,2)=1,"Monday",WEEKDAY(P135,2)=2,"Tuesday",WEEKDAY(P135,2)=3,"Wednesday",WEEKDAY(P135,2)=4,"Thursday",WEEKDAY(P135,2)=5,"Friday",WEEKDAY(P135,2)=6,"Saturday",WEEKDAY(P135,2)=7,"Sunday")</f>
        <v>Sunday</v>
      </c>
      <c r="R135" s="5">
        <f t="shared" ca="1" si="22"/>
        <v>10.9</v>
      </c>
      <c r="S135" s="5" cm="1">
        <f t="array" ref="S135">IF(ISBLANK(D135),_xlfn.XLOOKUP(Q135,$Y$4:$Y$10,$AA$4:$AA$10,X),D135)</f>
        <v>39.299999999999997</v>
      </c>
      <c r="T135" s="5" cm="1">
        <f t="array" ref="T135">IF(ISBLANK(E135),_xlfn.XLOOKUP(Q135,$Y$4:$Y$10,$AB$4:$AB$10,X),E135)</f>
        <v>45.1</v>
      </c>
      <c r="U135" s="5" cm="1">
        <f t="array" ref="U135">IF(ISBLANK(F135),_xlfn.XLOOKUP(Q135,$Y$4:$Y$10,$AC$4:$AC$10,X),F135)</f>
        <v>6.0599999999999952</v>
      </c>
      <c r="V135" s="5" cm="1">
        <f t="array" ref="V135">IF(ISBLANK(G135),_xlfn.XLOOKUP(Q135,$Y$4:$Y$10,$AD$4:$AD$10,X),G135)</f>
        <v>122</v>
      </c>
    </row>
    <row r="136" spans="1:22" ht="16" x14ac:dyDescent="0.2">
      <c r="A136" s="3">
        <v>51</v>
      </c>
      <c r="B136" s="9">
        <v>45046</v>
      </c>
      <c r="C136" s="5">
        <v>43.96</v>
      </c>
      <c r="D136" s="5">
        <v>3.1</v>
      </c>
      <c r="E136" s="5">
        <v>34.6</v>
      </c>
      <c r="F136" s="6">
        <v>7.6899999999999995</v>
      </c>
      <c r="G136" s="5">
        <v>122</v>
      </c>
      <c r="P136" s="9">
        <v>45046</v>
      </c>
      <c r="Q136" s="5" t="str" cm="1">
        <f t="array" ref="Q136">_xlfn.IFS(WEEKDAY(P136,2)=1,"Monday",WEEKDAY(P136,2)=2,"Tuesday",WEEKDAY(P136,2)=3,"Wednesday",WEEKDAY(P136,2)=4,"Thursday",WEEKDAY(P136,2)=5,"Friday",WEEKDAY(P136,2)=6,"Saturday",WEEKDAY(P136,2)=7,"Sunday")</f>
        <v>Sunday</v>
      </c>
      <c r="R136" s="5">
        <f t="shared" ca="1" si="22"/>
        <v>43.96</v>
      </c>
      <c r="S136" s="5" cm="1">
        <f t="array" ref="S136">IF(ISBLANK(D136),_xlfn.XLOOKUP(Q136,$Y$4:$Y$10,$AA$4:$AA$10,X),D136)</f>
        <v>3.1</v>
      </c>
      <c r="T136" s="5" cm="1">
        <f t="array" ref="T136">IF(ISBLANK(E136),_xlfn.XLOOKUP(Q136,$Y$4:$Y$10,$AB$4:$AB$10,X),E136)</f>
        <v>34.6</v>
      </c>
      <c r="U136" s="5" cm="1">
        <f t="array" ref="U136">IF(ISBLANK(F136),_xlfn.XLOOKUP(Q136,$Y$4:$Y$10,$AC$4:$AC$10,X),F136)</f>
        <v>7.6899999999999995</v>
      </c>
      <c r="V136" s="5" cm="1">
        <f t="array" ref="V136">IF(ISBLANK(G136),_xlfn.XLOOKUP(Q136,$Y$4:$Y$10,$AD$4:$AD$10,X),G136)</f>
        <v>122</v>
      </c>
    </row>
    <row r="137" spans="1:22" ht="16" x14ac:dyDescent="0.2">
      <c r="A137" s="3">
        <v>87</v>
      </c>
      <c r="B137" s="9">
        <v>45082</v>
      </c>
      <c r="C137" s="5">
        <v>21.259999999999998</v>
      </c>
      <c r="D137" s="5">
        <v>27.5</v>
      </c>
      <c r="E137" s="5">
        <v>16</v>
      </c>
      <c r="F137" s="6">
        <v>14.979999999999999</v>
      </c>
      <c r="G137" s="5">
        <v>122</v>
      </c>
      <c r="P137" s="9">
        <v>45082</v>
      </c>
      <c r="Q137" s="5" t="str" cm="1">
        <f t="array" ref="Q137">_xlfn.IFS(WEEKDAY(P137,2)=1,"Monday",WEEKDAY(P137,2)=2,"Tuesday",WEEKDAY(P137,2)=3,"Wednesday",WEEKDAY(P137,2)=4,"Thursday",WEEKDAY(P137,2)=5,"Friday",WEEKDAY(P137,2)=6,"Saturday",WEEKDAY(P137,2)=7,"Sunday")</f>
        <v>Monday</v>
      </c>
      <c r="R137" s="5">
        <f t="shared" ca="1" si="22"/>
        <v>21.259999999999998</v>
      </c>
      <c r="S137" s="5" cm="1">
        <f t="array" ref="S137">IF(ISBLANK(D137),_xlfn.XLOOKUP(Q137,$Y$4:$Y$10,$AA$4:$AA$10,X),D137)</f>
        <v>27.5</v>
      </c>
      <c r="T137" s="5" cm="1">
        <f t="array" ref="T137">IF(ISBLANK(E137),_xlfn.XLOOKUP(Q137,$Y$4:$Y$10,$AB$4:$AB$10,X),E137)</f>
        <v>16</v>
      </c>
      <c r="U137" s="5" cm="1">
        <f t="array" ref="U137">IF(ISBLANK(F137),_xlfn.XLOOKUP(Q137,$Y$4:$Y$10,$AC$4:$AC$10,X),F137)</f>
        <v>14.979999999999999</v>
      </c>
      <c r="V137" s="5" cm="1">
        <f t="array" ref="V137">IF(ISBLANK(G137),_xlfn.XLOOKUP(Q137,$Y$4:$Y$10,$AD$4:$AD$10,X),G137)</f>
        <v>122</v>
      </c>
    </row>
    <row r="138" spans="1:22" ht="16" x14ac:dyDescent="0.2">
      <c r="A138" s="3">
        <v>80</v>
      </c>
      <c r="B138" s="9">
        <v>45075</v>
      </c>
      <c r="C138" s="5">
        <v>31.2</v>
      </c>
      <c r="D138" s="5">
        <v>7.7</v>
      </c>
      <c r="E138" s="5">
        <v>23.1</v>
      </c>
      <c r="F138" s="6">
        <v>6.2099999999999991</v>
      </c>
      <c r="G138" s="5">
        <v>120</v>
      </c>
      <c r="P138" s="9">
        <v>45075</v>
      </c>
      <c r="Q138" s="5" t="str" cm="1">
        <f t="array" ref="Q138">_xlfn.IFS(WEEKDAY(P138,2)=1,"Monday",WEEKDAY(P138,2)=2,"Tuesday",WEEKDAY(P138,2)=3,"Wednesday",WEEKDAY(P138,2)=4,"Thursday",WEEKDAY(P138,2)=5,"Friday",WEEKDAY(P138,2)=6,"Saturday",WEEKDAY(P138,2)=7,"Sunday")</f>
        <v>Monday</v>
      </c>
      <c r="R138" s="5">
        <f t="shared" ca="1" si="22"/>
        <v>31.2</v>
      </c>
      <c r="S138" s="5" cm="1">
        <f t="array" ref="S138">IF(ISBLANK(D138),_xlfn.XLOOKUP(Q138,$Y$4:$Y$10,$AA$4:$AA$10,X),D138)</f>
        <v>7.7</v>
      </c>
      <c r="T138" s="5" cm="1">
        <f t="array" ref="T138">IF(ISBLANK(E138),_xlfn.XLOOKUP(Q138,$Y$4:$Y$10,$AB$4:$AB$10,X),E138)</f>
        <v>23.1</v>
      </c>
      <c r="U138" s="5" cm="1">
        <f t="array" ref="U138">IF(ISBLANK(F138),_xlfn.XLOOKUP(Q138,$Y$4:$Y$10,$AC$4:$AC$10,X),F138)</f>
        <v>6.2099999999999991</v>
      </c>
      <c r="V138" s="5" cm="1">
        <f t="array" ref="V138">IF(ISBLANK(G138),_xlfn.XLOOKUP(Q138,$Y$4:$Y$10,$AD$4:$AD$10,X),G138)</f>
        <v>120</v>
      </c>
    </row>
    <row r="139" spans="1:22" ht="16" x14ac:dyDescent="0.2">
      <c r="A139" s="3">
        <v>81</v>
      </c>
      <c r="B139" s="9">
        <v>45076</v>
      </c>
      <c r="C139" s="5">
        <v>19.28</v>
      </c>
      <c r="D139" s="5">
        <v>26.7</v>
      </c>
      <c r="E139" s="5">
        <v>22.3</v>
      </c>
      <c r="F139" s="6">
        <v>12.070000000000002</v>
      </c>
      <c r="G139" s="5">
        <v>120</v>
      </c>
      <c r="P139" s="9">
        <v>45076</v>
      </c>
      <c r="Q139" s="5" t="str" cm="1">
        <f t="array" ref="Q139">_xlfn.IFS(WEEKDAY(P139,2)=1,"Monday",WEEKDAY(P139,2)=2,"Tuesday",WEEKDAY(P139,2)=3,"Wednesday",WEEKDAY(P139,2)=4,"Thursday",WEEKDAY(P139,2)=5,"Friday",WEEKDAY(P139,2)=6,"Saturday",WEEKDAY(P139,2)=7,"Sunday")</f>
        <v>Tuesday</v>
      </c>
      <c r="R139" s="5">
        <f t="shared" ca="1" si="22"/>
        <v>19.28</v>
      </c>
      <c r="S139" s="5" cm="1">
        <f t="array" ref="S139">IF(ISBLANK(D139),_xlfn.XLOOKUP(Q139,$Y$4:$Y$10,$AA$4:$AA$10,X),D139)</f>
        <v>26.7</v>
      </c>
      <c r="T139" s="5" cm="1">
        <f t="array" ref="T139">IF(ISBLANK(E139),_xlfn.XLOOKUP(Q139,$Y$4:$Y$10,$AB$4:$AB$10,X),E139)</f>
        <v>22.3</v>
      </c>
      <c r="U139" s="5" cm="1">
        <f t="array" ref="U139">IF(ISBLANK(F139),_xlfn.XLOOKUP(Q139,$Y$4:$Y$10,$AC$4:$AC$10,X),F139)</f>
        <v>12.070000000000002</v>
      </c>
      <c r="V139" s="5" cm="1">
        <f t="array" ref="V139">IF(ISBLANK(G139),_xlfn.XLOOKUP(Q139,$Y$4:$Y$10,$AD$4:$AD$10,X),G139)</f>
        <v>120</v>
      </c>
    </row>
    <row r="140" spans="1:22" ht="16" x14ac:dyDescent="0.2">
      <c r="A140" s="3">
        <v>47</v>
      </c>
      <c r="B140" s="9">
        <v>45042</v>
      </c>
      <c r="C140" s="5">
        <v>18.940000000000001</v>
      </c>
      <c r="D140" s="5">
        <v>9.9</v>
      </c>
      <c r="E140" s="5">
        <v>35.700000000000003</v>
      </c>
      <c r="F140" s="6">
        <v>19.64</v>
      </c>
      <c r="G140" s="5">
        <v>119</v>
      </c>
      <c r="P140" s="9">
        <v>45042</v>
      </c>
      <c r="Q140" s="5" t="str" cm="1">
        <f t="array" ref="Q140">_xlfn.IFS(WEEKDAY(P140,2)=1,"Monday",WEEKDAY(P140,2)=2,"Tuesday",WEEKDAY(P140,2)=3,"Wednesday",WEEKDAY(P140,2)=4,"Thursday",WEEKDAY(P140,2)=5,"Friday",WEEKDAY(P140,2)=6,"Saturday",WEEKDAY(P140,2)=7,"Sunday")</f>
        <v>Wednesday</v>
      </c>
      <c r="R140" s="5">
        <f t="shared" ca="1" si="22"/>
        <v>18.940000000000001</v>
      </c>
      <c r="S140" s="5" cm="1">
        <f t="array" ref="S140">IF(ISBLANK(D140),_xlfn.XLOOKUP(Q140,$Y$4:$Y$10,$AA$4:$AA$10,X),D140)</f>
        <v>9.9</v>
      </c>
      <c r="T140" s="5" cm="1">
        <f t="array" ref="T140">IF(ISBLANK(E140),_xlfn.XLOOKUP(Q140,$Y$4:$Y$10,$AB$4:$AB$10,X),E140)</f>
        <v>35.700000000000003</v>
      </c>
      <c r="U140" s="5" cm="1">
        <f t="array" ref="U140">IF(ISBLANK(F140),_xlfn.XLOOKUP(Q140,$Y$4:$Y$10,$AC$4:$AC$10,X),F140)</f>
        <v>19.64</v>
      </c>
      <c r="V140" s="5" cm="1">
        <f t="array" ref="V140">IF(ISBLANK(G140),_xlfn.XLOOKUP(Q140,$Y$4:$Y$10,$AD$4:$AD$10,X),G140)</f>
        <v>119</v>
      </c>
    </row>
    <row r="141" spans="1:22" ht="16" x14ac:dyDescent="0.2">
      <c r="A141" s="3">
        <v>10</v>
      </c>
      <c r="B141" s="9">
        <v>45005</v>
      </c>
      <c r="C141" s="5">
        <v>40.96</v>
      </c>
      <c r="D141" s="5">
        <v>2.6</v>
      </c>
      <c r="E141" s="5">
        <v>21.2</v>
      </c>
      <c r="F141" s="6">
        <v>12.8</v>
      </c>
      <c r="G141" s="5">
        <v>119</v>
      </c>
      <c r="P141" s="9">
        <v>45005</v>
      </c>
      <c r="Q141" s="5" t="str" cm="1">
        <f t="array" ref="Q141">_xlfn.IFS(WEEKDAY(P141,2)=1,"Monday",WEEKDAY(P141,2)=2,"Tuesday",WEEKDAY(P141,2)=3,"Wednesday",WEEKDAY(P141,2)=4,"Thursday",WEEKDAY(P141,2)=5,"Friday",WEEKDAY(P141,2)=6,"Saturday",WEEKDAY(P141,2)=7,"Sunday")</f>
        <v>Monday</v>
      </c>
      <c r="R141" s="5">
        <f t="shared" ca="1" si="22"/>
        <v>40.96</v>
      </c>
      <c r="S141" s="5" cm="1">
        <f t="array" ref="S141">IF(ISBLANK(D141),_xlfn.XLOOKUP(Q141,$Y$4:$Y$10,$AA$4:$AA$10,X),D141)</f>
        <v>2.6</v>
      </c>
      <c r="T141" s="5" cm="1">
        <f t="array" ref="T141">IF(ISBLANK(E141),_xlfn.XLOOKUP(Q141,$Y$4:$Y$10,$AB$4:$AB$10,X),E141)</f>
        <v>21.2</v>
      </c>
      <c r="U141" s="5" cm="1">
        <f t="array" ref="U141">IF(ISBLANK(F141),_xlfn.XLOOKUP(Q141,$Y$4:$Y$10,$AC$4:$AC$10,X),F141)</f>
        <v>12.8</v>
      </c>
      <c r="V141" s="5" cm="1">
        <f t="array" ref="V141">IF(ISBLANK(G141),_xlfn.XLOOKUP(Q141,$Y$4:$Y$10,$AD$4:$AD$10,X),G141)</f>
        <v>119</v>
      </c>
    </row>
    <row r="142" spans="1:22" ht="16" x14ac:dyDescent="0.2">
      <c r="A142" s="3">
        <v>150</v>
      </c>
      <c r="B142" s="9">
        <v>45145</v>
      </c>
      <c r="C142" s="5">
        <v>164</v>
      </c>
      <c r="D142" s="5">
        <v>25.8</v>
      </c>
      <c r="E142" s="5">
        <v>20.6</v>
      </c>
      <c r="F142" s="6">
        <v>9.1300000000000008</v>
      </c>
      <c r="G142" s="5">
        <v>118</v>
      </c>
      <c r="P142" s="9">
        <v>45145</v>
      </c>
      <c r="Q142" s="5" t="str" cm="1">
        <f t="array" ref="Q142">_xlfn.IFS(WEEKDAY(P142,2)=1,"Monday",WEEKDAY(P142,2)=2,"Tuesday",WEEKDAY(P142,2)=3,"Wednesday",WEEKDAY(P142,2)=4,"Thursday",WEEKDAY(P142,2)=5,"Friday",WEEKDAY(P142,2)=6,"Saturday",WEEKDAY(P142,2)=7,"Sunday")</f>
        <v>Monday</v>
      </c>
      <c r="R142" s="5">
        <f t="shared" ca="1" si="22"/>
        <v>164</v>
      </c>
      <c r="S142" s="5" cm="1">
        <f t="array" ref="S142">IF(ISBLANK(D142),_xlfn.XLOOKUP(Q142,$Y$4:$Y$10,$AA$4:$AA$10,X),D142)</f>
        <v>25.8</v>
      </c>
      <c r="T142" s="5" cm="1">
        <f t="array" ref="T142">IF(ISBLANK(E142),_xlfn.XLOOKUP(Q142,$Y$4:$Y$10,$AB$4:$AB$10,X),E142)</f>
        <v>20.6</v>
      </c>
      <c r="U142" s="5" cm="1">
        <f t="array" ref="U142">IF(ISBLANK(F142),_xlfn.XLOOKUP(Q142,$Y$4:$Y$10,$AC$4:$AC$10,X),F142)</f>
        <v>9.1300000000000008</v>
      </c>
      <c r="V142" s="5" cm="1">
        <f t="array" ref="V142">IF(ISBLANK(G142),_xlfn.XLOOKUP(Q142,$Y$4:$Y$10,$AD$4:$AD$10,X),G142)</f>
        <v>118</v>
      </c>
    </row>
    <row r="143" spans="1:22" ht="16" x14ac:dyDescent="0.2">
      <c r="A143" s="3">
        <v>74</v>
      </c>
      <c r="B143" s="9">
        <v>45069</v>
      </c>
      <c r="C143" s="5">
        <v>28.880000000000003</v>
      </c>
      <c r="D143" s="5">
        <v>5.7</v>
      </c>
      <c r="E143" s="5">
        <v>31.3</v>
      </c>
      <c r="F143" s="6">
        <v>3.2699999999999996</v>
      </c>
      <c r="G143" s="5">
        <v>117</v>
      </c>
      <c r="P143" s="9">
        <v>45069</v>
      </c>
      <c r="Q143" s="5" t="str" cm="1">
        <f t="array" ref="Q143">_xlfn.IFS(WEEKDAY(P143,2)=1,"Monday",WEEKDAY(P143,2)=2,"Tuesday",WEEKDAY(P143,2)=3,"Wednesday",WEEKDAY(P143,2)=4,"Thursday",WEEKDAY(P143,2)=5,"Friday",WEEKDAY(P143,2)=6,"Saturday",WEEKDAY(P143,2)=7,"Sunday")</f>
        <v>Tuesday</v>
      </c>
      <c r="R143" s="5">
        <f t="shared" ca="1" si="22"/>
        <v>28.880000000000003</v>
      </c>
      <c r="S143" s="5" cm="1">
        <f t="array" ref="S143">IF(ISBLANK(D143),_xlfn.XLOOKUP(Q143,$Y$4:$Y$10,$AA$4:$AA$10,X),D143)</f>
        <v>5.7</v>
      </c>
      <c r="T143" s="5" cm="1">
        <f t="array" ref="T143">IF(ISBLANK(E143),_xlfn.XLOOKUP(Q143,$Y$4:$Y$10,$AB$4:$AB$10,X),E143)</f>
        <v>31.3</v>
      </c>
      <c r="U143" s="5" cm="1">
        <f t="array" ref="U143">IF(ISBLANK(F143),_xlfn.XLOOKUP(Q143,$Y$4:$Y$10,$AC$4:$AC$10,X),F143)</f>
        <v>3.2699999999999996</v>
      </c>
      <c r="V143" s="5" cm="1">
        <f t="array" ref="V143">IF(ISBLANK(G143),_xlfn.XLOOKUP(Q143,$Y$4:$Y$10,$AD$4:$AD$10,X),G143)</f>
        <v>117</v>
      </c>
    </row>
    <row r="144" spans="1:22" ht="16" x14ac:dyDescent="0.2">
      <c r="A144" s="3">
        <v>95</v>
      </c>
      <c r="B144" s="9">
        <v>45090</v>
      </c>
      <c r="C144" s="5">
        <v>30.48</v>
      </c>
      <c r="D144" s="5">
        <v>14</v>
      </c>
      <c r="E144" s="5">
        <v>10.9</v>
      </c>
      <c r="F144" s="6">
        <v>13.380000000000003</v>
      </c>
      <c r="G144" s="5">
        <v>117</v>
      </c>
      <c r="P144" s="9">
        <v>45090</v>
      </c>
      <c r="Q144" s="5" t="str" cm="1">
        <f t="array" ref="Q144">_xlfn.IFS(WEEKDAY(P144,2)=1,"Monday",WEEKDAY(P144,2)=2,"Tuesday",WEEKDAY(P144,2)=3,"Wednesday",WEEKDAY(P144,2)=4,"Thursday",WEEKDAY(P144,2)=5,"Friday",WEEKDAY(P144,2)=6,"Saturday",WEEKDAY(P144,2)=7,"Sunday")</f>
        <v>Tuesday</v>
      </c>
      <c r="R144" s="5">
        <f t="shared" ca="1" si="22"/>
        <v>30.48</v>
      </c>
      <c r="S144" s="5" cm="1">
        <f t="array" ref="S144">IF(ISBLANK(D144),_xlfn.XLOOKUP(Q144,$Y$4:$Y$10,$AA$4:$AA$10,X),D144)</f>
        <v>14</v>
      </c>
      <c r="T144" s="5" cm="1">
        <f t="array" ref="T144">IF(ISBLANK(E144),_xlfn.XLOOKUP(Q144,$Y$4:$Y$10,$AB$4:$AB$10,X),E144)</f>
        <v>10.9</v>
      </c>
      <c r="U144" s="5" cm="1">
        <f t="array" ref="U144">IF(ISBLANK(F144),_xlfn.XLOOKUP(Q144,$Y$4:$Y$10,$AC$4:$AC$10,X),F144)</f>
        <v>13.380000000000003</v>
      </c>
      <c r="V144" s="5" cm="1">
        <f t="array" ref="V144">IF(ISBLANK(G144),_xlfn.XLOOKUP(Q144,$Y$4:$Y$10,$AD$4:$AD$10,X),G144)</f>
        <v>117</v>
      </c>
    </row>
    <row r="145" spans="1:22" ht="16" x14ac:dyDescent="0.2">
      <c r="A145" s="3">
        <v>130</v>
      </c>
      <c r="B145" s="9">
        <v>45125</v>
      </c>
      <c r="C145" s="5">
        <v>18.920000000000002</v>
      </c>
      <c r="D145" s="5">
        <v>12</v>
      </c>
      <c r="E145" s="5">
        <v>43.1</v>
      </c>
      <c r="F145" s="6">
        <v>14.719999999999999</v>
      </c>
      <c r="G145" s="5">
        <v>116</v>
      </c>
      <c r="P145" s="9">
        <v>45125</v>
      </c>
      <c r="Q145" s="5" t="str" cm="1">
        <f t="array" ref="Q145">_xlfn.IFS(WEEKDAY(P145,2)=1,"Monday",WEEKDAY(P145,2)=2,"Tuesday",WEEKDAY(P145,2)=3,"Wednesday",WEEKDAY(P145,2)=4,"Thursday",WEEKDAY(P145,2)=5,"Friday",WEEKDAY(P145,2)=6,"Saturday",WEEKDAY(P145,2)=7,"Sunday")</f>
        <v>Tuesday</v>
      </c>
      <c r="R145" s="5">
        <f t="shared" ca="1" si="22"/>
        <v>18.920000000000002</v>
      </c>
      <c r="S145" s="5" cm="1">
        <f t="array" ref="S145">IF(ISBLANK(D145),_xlfn.XLOOKUP(Q145,$Y$4:$Y$10,$AA$4:$AA$10,X),D145)</f>
        <v>12</v>
      </c>
      <c r="T145" s="5" cm="1">
        <f t="array" ref="T145">IF(ISBLANK(E145),_xlfn.XLOOKUP(Q145,$Y$4:$Y$10,$AB$4:$AB$10,X),E145)</f>
        <v>43.1</v>
      </c>
      <c r="U145" s="5" cm="1">
        <f t="array" ref="U145">IF(ISBLANK(F145),_xlfn.XLOOKUP(Q145,$Y$4:$Y$10,$AC$4:$AC$10,X),F145)</f>
        <v>14.719999999999999</v>
      </c>
      <c r="V145" s="5" cm="1">
        <f t="array" ref="V145">IF(ISBLANK(G145),_xlfn.XLOOKUP(Q145,$Y$4:$Y$10,$AD$4:$AD$10,X),G145)</f>
        <v>116</v>
      </c>
    </row>
    <row r="146" spans="1:22" ht="16" x14ac:dyDescent="0.2">
      <c r="A146" s="3">
        <v>197</v>
      </c>
      <c r="B146" s="9">
        <v>45192</v>
      </c>
      <c r="C146" s="5">
        <v>27.84</v>
      </c>
      <c r="D146" s="5">
        <v>4.9000000000000004</v>
      </c>
      <c r="E146" s="5">
        <v>8.1</v>
      </c>
      <c r="F146" s="6">
        <v>8.6300000000000008</v>
      </c>
      <c r="G146" s="5">
        <v>116</v>
      </c>
      <c r="P146" s="9">
        <v>45192</v>
      </c>
      <c r="Q146" s="5" t="str" cm="1">
        <f t="array" ref="Q146">_xlfn.IFS(WEEKDAY(P146,2)=1,"Monday",WEEKDAY(P146,2)=2,"Tuesday",WEEKDAY(P146,2)=3,"Wednesday",WEEKDAY(P146,2)=4,"Thursday",WEEKDAY(P146,2)=5,"Friday",WEEKDAY(P146,2)=6,"Saturday",WEEKDAY(P146,2)=7,"Sunday")</f>
        <v>Saturday</v>
      </c>
      <c r="R146" s="5">
        <f t="shared" ca="1" si="22"/>
        <v>27.84</v>
      </c>
      <c r="S146" s="5" cm="1">
        <f t="array" ref="S146">IF(ISBLANK(D146),_xlfn.XLOOKUP(Q146,$Y$4:$Y$10,$AA$4:$AA$10,X),D146)</f>
        <v>4.9000000000000004</v>
      </c>
      <c r="T146" s="5" cm="1">
        <f t="array" ref="T146">IF(ISBLANK(E146),_xlfn.XLOOKUP(Q146,$Y$4:$Y$10,$AB$4:$AB$10,X),E146)</f>
        <v>8.1</v>
      </c>
      <c r="U146" s="5" cm="1">
        <f t="array" ref="U146">IF(ISBLANK(F146),_xlfn.XLOOKUP(Q146,$Y$4:$Y$10,$AC$4:$AC$10,X),F146)</f>
        <v>8.6300000000000008</v>
      </c>
      <c r="V146" s="5" cm="1">
        <f t="array" ref="V146">IF(ISBLANK(G146),_xlfn.XLOOKUP(Q146,$Y$4:$Y$10,$AD$4:$AD$10,X),G146)</f>
        <v>116</v>
      </c>
    </row>
    <row r="147" spans="1:22" ht="16" x14ac:dyDescent="0.2">
      <c r="A147" s="3">
        <v>192</v>
      </c>
      <c r="B147" s="9">
        <v>45187</v>
      </c>
      <c r="C147" s="5">
        <v>21.1</v>
      </c>
      <c r="D147" s="5">
        <v>10.8</v>
      </c>
      <c r="E147" s="5">
        <v>6</v>
      </c>
      <c r="F147" s="6">
        <v>10.549999999999999</v>
      </c>
      <c r="G147" s="5">
        <v>116</v>
      </c>
      <c r="P147" s="9">
        <v>45187</v>
      </c>
      <c r="Q147" s="5" t="str" cm="1">
        <f t="array" ref="Q147">_xlfn.IFS(WEEKDAY(P147,2)=1,"Monday",WEEKDAY(P147,2)=2,"Tuesday",WEEKDAY(P147,2)=3,"Wednesday",WEEKDAY(P147,2)=4,"Thursday",WEEKDAY(P147,2)=5,"Friday",WEEKDAY(P147,2)=6,"Saturday",WEEKDAY(P147,2)=7,"Sunday")</f>
        <v>Monday</v>
      </c>
      <c r="R147" s="5">
        <f t="shared" ca="1" si="22"/>
        <v>21.1</v>
      </c>
      <c r="S147" s="5" cm="1">
        <f t="array" ref="S147">IF(ISBLANK(D147),_xlfn.XLOOKUP(Q147,$Y$4:$Y$10,$AA$4:$AA$10,X),D147)</f>
        <v>10.8</v>
      </c>
      <c r="T147" s="5" cm="1">
        <f t="array" ref="T147">IF(ISBLANK(E147),_xlfn.XLOOKUP(Q147,$Y$4:$Y$10,$AB$4:$AB$10,X),E147)</f>
        <v>6</v>
      </c>
      <c r="U147" s="5" cm="1">
        <f t="array" ref="U147">IF(ISBLANK(F147),_xlfn.XLOOKUP(Q147,$Y$4:$Y$10,$AC$4:$AC$10,X),F147)</f>
        <v>10.549999999999999</v>
      </c>
      <c r="V147" s="5" cm="1">
        <f t="array" ref="V147">IF(ISBLANK(G147),_xlfn.XLOOKUP(Q147,$Y$4:$Y$10,$AD$4:$AD$10,X),G147)</f>
        <v>116</v>
      </c>
    </row>
    <row r="148" spans="1:22" ht="16" x14ac:dyDescent="0.2">
      <c r="A148" s="3">
        <v>39</v>
      </c>
      <c r="B148" s="9">
        <v>45034</v>
      </c>
      <c r="C148" s="5">
        <v>14.620000000000001</v>
      </c>
      <c r="D148" s="5">
        <v>26.7</v>
      </c>
      <c r="E148" s="5">
        <v>35.1</v>
      </c>
      <c r="F148" s="6">
        <v>3.6199999999999992</v>
      </c>
      <c r="G148" s="5">
        <v>114</v>
      </c>
      <c r="P148" s="9">
        <v>45034</v>
      </c>
      <c r="Q148" s="5" t="str" cm="1">
        <f t="array" ref="Q148">_xlfn.IFS(WEEKDAY(P148,2)=1,"Monday",WEEKDAY(P148,2)=2,"Tuesday",WEEKDAY(P148,2)=3,"Wednesday",WEEKDAY(P148,2)=4,"Thursday",WEEKDAY(P148,2)=5,"Friday",WEEKDAY(P148,2)=6,"Saturday",WEEKDAY(P148,2)=7,"Sunday")</f>
        <v>Tuesday</v>
      </c>
      <c r="R148" s="5">
        <f t="shared" ca="1" si="22"/>
        <v>14.620000000000001</v>
      </c>
      <c r="S148" s="5" cm="1">
        <f t="array" ref="S148">IF(ISBLANK(D148),_xlfn.XLOOKUP(Q148,$Y$4:$Y$10,$AA$4:$AA$10,X),D148)</f>
        <v>26.7</v>
      </c>
      <c r="T148" s="5" cm="1">
        <f t="array" ref="T148">IF(ISBLANK(E148),_xlfn.XLOOKUP(Q148,$Y$4:$Y$10,$AB$4:$AB$10,X),E148)</f>
        <v>35.1</v>
      </c>
      <c r="U148" s="5" cm="1">
        <f t="array" ref="U148">IF(ISBLANK(F148),_xlfn.XLOOKUP(Q148,$Y$4:$Y$10,$AC$4:$AC$10,X),F148)</f>
        <v>3.6199999999999992</v>
      </c>
      <c r="V148" s="5" cm="1">
        <f t="array" ref="V148">IF(ISBLANK(G148),_xlfn.XLOOKUP(Q148,$Y$4:$Y$10,$AD$4:$AD$10,X),G148)</f>
        <v>114</v>
      </c>
    </row>
    <row r="149" spans="1:22" ht="16" x14ac:dyDescent="0.2">
      <c r="A149" s="3">
        <v>191</v>
      </c>
      <c r="B149" s="9">
        <v>45186</v>
      </c>
      <c r="C149" s="5">
        <v>15.9</v>
      </c>
      <c r="D149" s="5">
        <v>41.1</v>
      </c>
      <c r="E149" s="5">
        <v>5.8</v>
      </c>
      <c r="F149" s="6">
        <v>22.18</v>
      </c>
      <c r="G149" s="5">
        <v>114</v>
      </c>
      <c r="P149" s="9">
        <v>45186</v>
      </c>
      <c r="Q149" s="5" t="str" cm="1">
        <f t="array" ref="Q149">_xlfn.IFS(WEEKDAY(P149,2)=1,"Monday",WEEKDAY(P149,2)=2,"Tuesday",WEEKDAY(P149,2)=3,"Wednesday",WEEKDAY(P149,2)=4,"Thursday",WEEKDAY(P149,2)=5,"Friday",WEEKDAY(P149,2)=6,"Saturday",WEEKDAY(P149,2)=7,"Sunday")</f>
        <v>Sunday</v>
      </c>
      <c r="R149" s="5">
        <f t="shared" ca="1" si="22"/>
        <v>15.9</v>
      </c>
      <c r="S149" s="5" cm="1">
        <f t="array" ref="S149">IF(ISBLANK(D149),_xlfn.XLOOKUP(Q149,$Y$4:$Y$10,$AA$4:$AA$10,X),D149)</f>
        <v>41.1</v>
      </c>
      <c r="T149" s="5" cm="1">
        <f t="array" ref="T149">IF(ISBLANK(E149),_xlfn.XLOOKUP(Q149,$Y$4:$Y$10,$AB$4:$AB$10,X),E149)</f>
        <v>5.8</v>
      </c>
      <c r="U149" s="5" cm="1">
        <f t="array" ref="U149">IF(ISBLANK(F149),_xlfn.XLOOKUP(Q149,$Y$4:$Y$10,$AC$4:$AC$10,X),F149)</f>
        <v>22.18</v>
      </c>
      <c r="V149" s="5" cm="1">
        <f t="array" ref="V149">IF(ISBLANK(G149),_xlfn.XLOOKUP(Q149,$Y$4:$Y$10,$AD$4:$AD$10,X),G149)</f>
        <v>114</v>
      </c>
    </row>
    <row r="150" spans="1:22" ht="16" x14ac:dyDescent="0.2">
      <c r="A150" s="3">
        <v>141</v>
      </c>
      <c r="B150" s="9">
        <v>45136</v>
      </c>
      <c r="C150" s="5"/>
      <c r="D150" s="5">
        <v>17</v>
      </c>
      <c r="E150" s="5">
        <v>12.9</v>
      </c>
      <c r="F150" s="6">
        <v>10.68</v>
      </c>
      <c r="G150" s="5">
        <v>113</v>
      </c>
      <c r="P150" s="9">
        <v>45136</v>
      </c>
      <c r="Q150" s="5" t="str" cm="1">
        <f t="array" ref="Q150">_xlfn.IFS(WEEKDAY(P150,2)=1,"Monday",WEEKDAY(P150,2)=2,"Tuesday",WEEKDAY(P150,2)=3,"Wednesday",WEEKDAY(P150,2)=4,"Thursday",WEEKDAY(P150,2)=5,"Friday",WEEKDAY(P150,2)=6,"Saturday",WEEKDAY(P150,2)=7,"Sunday")</f>
        <v>Saturday</v>
      </c>
      <c r="R150" s="21">
        <f ca="1">IF(ISBLANK(C150),AVERAGE(OFFSET(C150,-3,0,3,1),OFFSET(C150,1,0,3,1)),C150)</f>
        <v>21.273333333333333</v>
      </c>
      <c r="S150" s="5" cm="1">
        <f t="array" ref="S150">IF(ISBLANK(D150),_xlfn.XLOOKUP(Q150,$Y$4:$Y$10,$AA$4:$AA$10,X),D150)</f>
        <v>17</v>
      </c>
      <c r="T150" s="5" cm="1">
        <f t="array" ref="T150">IF(ISBLANK(E150),_xlfn.XLOOKUP(Q150,$Y$4:$Y$10,$AB$4:$AB$10,X),E150)</f>
        <v>12.9</v>
      </c>
      <c r="U150" s="5" cm="1">
        <f t="array" ref="U150">IF(ISBLANK(F150),_xlfn.XLOOKUP(Q150,$Y$4:$Y$10,$AC$4:$AC$10,X),F150)</f>
        <v>10.68</v>
      </c>
      <c r="V150" s="5" cm="1">
        <f t="array" ref="V150">IF(ISBLANK(G150),_xlfn.XLOOKUP(Q150,$Y$4:$Y$10,$AD$4:$AD$10,X),G150)</f>
        <v>113</v>
      </c>
    </row>
    <row r="151" spans="1:22" ht="16" x14ac:dyDescent="0.2">
      <c r="A151" s="3">
        <v>14</v>
      </c>
      <c r="B151" s="9">
        <v>45009</v>
      </c>
      <c r="C151" s="5">
        <v>26.5</v>
      </c>
      <c r="D151" s="5">
        <v>7.6</v>
      </c>
      <c r="E151" s="5">
        <v>7.2</v>
      </c>
      <c r="F151" s="6"/>
      <c r="G151" s="5">
        <v>113</v>
      </c>
      <c r="P151" s="9">
        <v>45009</v>
      </c>
      <c r="Q151" s="5" t="str" cm="1">
        <f t="array" ref="Q151">_xlfn.IFS(WEEKDAY(P151,2)=1,"Monday",WEEKDAY(P151,2)=2,"Tuesday",WEEKDAY(P151,2)=3,"Wednesday",WEEKDAY(P151,2)=4,"Thursday",WEEKDAY(P151,2)=5,"Friday",WEEKDAY(P151,2)=6,"Saturday",WEEKDAY(P151,2)=7,"Sunday")</f>
        <v>Friday</v>
      </c>
      <c r="R151" s="5">
        <f ca="1">IF(ISBLANK(C151),AVERAGE(OFFSET(C151,-3,0,3,1),OFFSET(C151,1,0,3,1)),C151)</f>
        <v>26.5</v>
      </c>
      <c r="S151" s="5" cm="1">
        <f t="array" ref="S151">IF(ISBLANK(D151),_xlfn.XLOOKUP(Q151,$Y$4:$Y$10,$AA$4:$AA$10,X),D151)</f>
        <v>7.6</v>
      </c>
      <c r="T151" s="5" cm="1">
        <f t="array" ref="T151">IF(ISBLANK(E151),_xlfn.XLOOKUP(Q151,$Y$4:$Y$10,$AB$4:$AB$10,X),E151)</f>
        <v>7.2</v>
      </c>
      <c r="U151" s="21" cm="1">
        <f t="array" ref="U151">IF(ISBLANK(F151),_xlfn.XLOOKUP(Q151,$Y$4:$Y$10,$AC$4:$AC$10,X),F151)</f>
        <v>19.095185185185183</v>
      </c>
      <c r="V151" s="5" cm="1">
        <f t="array" ref="V151">IF(ISBLANK(G151),_xlfn.XLOOKUP(Q151,$Y$4:$Y$10,$AD$4:$AD$10,X),G151)</f>
        <v>113</v>
      </c>
    </row>
    <row r="152" spans="1:22" ht="16" x14ac:dyDescent="0.2">
      <c r="A152" s="3">
        <v>33</v>
      </c>
      <c r="B152" s="9">
        <v>45028</v>
      </c>
      <c r="C152" s="5">
        <v>20.440000000000001</v>
      </c>
      <c r="D152" s="5">
        <v>1.5</v>
      </c>
      <c r="E152" s="5">
        <v>30</v>
      </c>
      <c r="F152" s="6">
        <v>18.47</v>
      </c>
      <c r="G152" s="5">
        <v>112</v>
      </c>
      <c r="P152" s="9">
        <v>45028</v>
      </c>
      <c r="Q152" s="5" t="str" cm="1">
        <f t="array" ref="Q152">_xlfn.IFS(WEEKDAY(P152,2)=1,"Monday",WEEKDAY(P152,2)=2,"Tuesday",WEEKDAY(P152,2)=3,"Wednesday",WEEKDAY(P152,2)=4,"Thursday",WEEKDAY(P152,2)=5,"Friday",WEEKDAY(P152,2)=6,"Saturday",WEEKDAY(P152,2)=7,"Sunday")</f>
        <v>Wednesday</v>
      </c>
      <c r="R152" s="5">
        <f t="shared" ref="R152:R201" ca="1" si="23">IF(ISBLANK(C152),AVERAGE(OFFSET(C152,-3,0,3,1),OFFSET(C152,1,0,3,1)),C152)</f>
        <v>20.440000000000001</v>
      </c>
      <c r="S152" s="5" cm="1">
        <f t="array" ref="S152">IF(ISBLANK(D152),_xlfn.XLOOKUP(Q152,$Y$4:$Y$10,$AA$4:$AA$10,X),D152)</f>
        <v>1.5</v>
      </c>
      <c r="T152" s="5" cm="1">
        <f t="array" ref="T152">IF(ISBLANK(E152),_xlfn.XLOOKUP(Q152,$Y$4:$Y$10,$AB$4:$AB$10,X),E152)</f>
        <v>30</v>
      </c>
      <c r="U152" s="5" cm="1">
        <f t="array" ref="U152">IF(ISBLANK(F152),_xlfn.XLOOKUP(Q152,$Y$4:$Y$10,$AC$4:$AC$10,X),F152)</f>
        <v>18.47</v>
      </c>
      <c r="V152" s="5" cm="1">
        <f t="array" ref="V152">IF(ISBLANK(G152),_xlfn.XLOOKUP(Q152,$Y$4:$Y$10,$AD$4:$AD$10,X),G152)</f>
        <v>112</v>
      </c>
    </row>
    <row r="153" spans="1:22" ht="16" x14ac:dyDescent="0.2">
      <c r="A153" s="3">
        <v>52</v>
      </c>
      <c r="B153" s="9">
        <v>45047</v>
      </c>
      <c r="C153" s="5">
        <v>29.080000000000002</v>
      </c>
      <c r="D153" s="5">
        <v>9.6</v>
      </c>
      <c r="E153" s="5">
        <v>3.6</v>
      </c>
      <c r="F153" s="6">
        <v>13.4</v>
      </c>
      <c r="G153" s="5">
        <v>112</v>
      </c>
      <c r="P153" s="9">
        <v>45047</v>
      </c>
      <c r="Q153" s="5" t="str" cm="1">
        <f t="array" ref="Q153">_xlfn.IFS(WEEKDAY(P153,2)=1,"Monday",WEEKDAY(P153,2)=2,"Tuesday",WEEKDAY(P153,2)=3,"Wednesday",WEEKDAY(P153,2)=4,"Thursday",WEEKDAY(P153,2)=5,"Friday",WEEKDAY(P153,2)=6,"Saturday",WEEKDAY(P153,2)=7,"Sunday")</f>
        <v>Monday</v>
      </c>
      <c r="R153" s="5">
        <f t="shared" ca="1" si="23"/>
        <v>29.080000000000002</v>
      </c>
      <c r="S153" s="5" cm="1">
        <f t="array" ref="S153">IF(ISBLANK(D153),_xlfn.XLOOKUP(Q153,$Y$4:$Y$10,$AA$4:$AA$10,X),D153)</f>
        <v>9.6</v>
      </c>
      <c r="T153" s="5" cm="1">
        <f t="array" ref="T153">IF(ISBLANK(E153),_xlfn.XLOOKUP(Q153,$Y$4:$Y$10,$AB$4:$AB$10,X),E153)</f>
        <v>3.6</v>
      </c>
      <c r="U153" s="5" cm="1">
        <f t="array" ref="U153">IF(ISBLANK(F153),_xlfn.XLOOKUP(Q153,$Y$4:$Y$10,$AC$4:$AC$10,X),F153)</f>
        <v>13.4</v>
      </c>
      <c r="V153" s="5" cm="1">
        <f t="array" ref="V153">IF(ISBLANK(G153),_xlfn.XLOOKUP(Q153,$Y$4:$Y$10,$AD$4:$AD$10,X),G153)</f>
        <v>112</v>
      </c>
    </row>
    <row r="154" spans="1:22" ht="16" x14ac:dyDescent="0.2">
      <c r="A154" s="3">
        <v>50</v>
      </c>
      <c r="B154" s="9">
        <v>45045</v>
      </c>
      <c r="C154" s="5">
        <v>14.38</v>
      </c>
      <c r="D154" s="5">
        <v>11.7</v>
      </c>
      <c r="E154" s="5">
        <v>36.799999999999997</v>
      </c>
      <c r="F154" s="6">
        <v>17.82</v>
      </c>
      <c r="G154" s="5">
        <v>111</v>
      </c>
      <c r="P154" s="9">
        <v>45045</v>
      </c>
      <c r="Q154" s="5" t="str" cm="1">
        <f t="array" ref="Q154">_xlfn.IFS(WEEKDAY(P154,2)=1,"Monday",WEEKDAY(P154,2)=2,"Tuesday",WEEKDAY(P154,2)=3,"Wednesday",WEEKDAY(P154,2)=4,"Thursday",WEEKDAY(P154,2)=5,"Friday",WEEKDAY(P154,2)=6,"Saturday",WEEKDAY(P154,2)=7,"Sunday")</f>
        <v>Saturday</v>
      </c>
      <c r="R154" s="5">
        <f t="shared" ca="1" si="23"/>
        <v>14.38</v>
      </c>
      <c r="S154" s="5" cm="1">
        <f t="array" ref="S154">IF(ISBLANK(D154),_xlfn.XLOOKUP(Q154,$Y$4:$Y$10,$AA$4:$AA$10,X),D154)</f>
        <v>11.7</v>
      </c>
      <c r="T154" s="5" cm="1">
        <f t="array" ref="T154">IF(ISBLANK(E154),_xlfn.XLOOKUP(Q154,$Y$4:$Y$10,$AB$4:$AB$10,X),E154)</f>
        <v>36.799999999999997</v>
      </c>
      <c r="U154" s="5" cm="1">
        <f t="array" ref="U154">IF(ISBLANK(F154),_xlfn.XLOOKUP(Q154,$Y$4:$Y$10,$AC$4:$AC$10,X),F154)</f>
        <v>17.82</v>
      </c>
      <c r="V154" s="5" cm="1">
        <f t="array" ref="V154">IF(ISBLANK(G154),_xlfn.XLOOKUP(Q154,$Y$4:$Y$10,$AD$4:$AD$10,X),G154)</f>
        <v>111</v>
      </c>
    </row>
    <row r="155" spans="1:22" ht="16" x14ac:dyDescent="0.2">
      <c r="A155" s="3">
        <v>158</v>
      </c>
      <c r="B155" s="9">
        <v>45153</v>
      </c>
      <c r="C155" s="5">
        <v>39.96</v>
      </c>
      <c r="D155" s="5">
        <v>1.3</v>
      </c>
      <c r="E155" s="5">
        <v>24.3</v>
      </c>
      <c r="F155" s="6">
        <v>5.91</v>
      </c>
      <c r="G155" s="5">
        <v>111</v>
      </c>
      <c r="P155" s="9">
        <v>45153</v>
      </c>
      <c r="Q155" s="5" t="str" cm="1">
        <f t="array" ref="Q155">_xlfn.IFS(WEEKDAY(P155,2)=1,"Monday",WEEKDAY(P155,2)=2,"Tuesday",WEEKDAY(P155,2)=3,"Wednesday",WEEKDAY(P155,2)=4,"Thursday",WEEKDAY(P155,2)=5,"Friday",WEEKDAY(P155,2)=6,"Saturday",WEEKDAY(P155,2)=7,"Sunday")</f>
        <v>Tuesday</v>
      </c>
      <c r="R155" s="5">
        <f t="shared" ca="1" si="23"/>
        <v>39.96</v>
      </c>
      <c r="S155" s="5" cm="1">
        <f t="array" ref="S155">IF(ISBLANK(D155),_xlfn.XLOOKUP(Q155,$Y$4:$Y$10,$AA$4:$AA$10,X),D155)</f>
        <v>1.3</v>
      </c>
      <c r="T155" s="5" cm="1">
        <f t="array" ref="T155">IF(ISBLANK(E155),_xlfn.XLOOKUP(Q155,$Y$4:$Y$10,$AB$4:$AB$10,X),E155)</f>
        <v>24.3</v>
      </c>
      <c r="U155" s="5" cm="1">
        <f t="array" ref="U155">IF(ISBLANK(F155),_xlfn.XLOOKUP(Q155,$Y$4:$Y$10,$AC$4:$AC$10,X),F155)</f>
        <v>5.91</v>
      </c>
      <c r="V155" s="5" cm="1">
        <f t="array" ref="V155">IF(ISBLANK(G155),_xlfn.XLOOKUP(Q155,$Y$4:$Y$10,$AD$4:$AD$10,X),G155)</f>
        <v>111</v>
      </c>
    </row>
    <row r="156" spans="1:22" ht="16" x14ac:dyDescent="0.2">
      <c r="A156" s="3">
        <v>25</v>
      </c>
      <c r="B156" s="9">
        <v>45020</v>
      </c>
      <c r="C156" s="5">
        <v>20.46</v>
      </c>
      <c r="D156" s="5">
        <v>12.6</v>
      </c>
      <c r="E156" s="5">
        <v>18.3</v>
      </c>
      <c r="F156" s="6">
        <v>5.2099999999999991</v>
      </c>
      <c r="G156" s="5">
        <v>110</v>
      </c>
      <c r="P156" s="9">
        <v>45020</v>
      </c>
      <c r="Q156" s="5" t="str" cm="1">
        <f t="array" ref="Q156">_xlfn.IFS(WEEKDAY(P156,2)=1,"Monday",WEEKDAY(P156,2)=2,"Tuesday",WEEKDAY(P156,2)=3,"Wednesday",WEEKDAY(P156,2)=4,"Thursday",WEEKDAY(P156,2)=5,"Friday",WEEKDAY(P156,2)=6,"Saturday",WEEKDAY(P156,2)=7,"Sunday")</f>
        <v>Tuesday</v>
      </c>
      <c r="R156" s="5">
        <f t="shared" ca="1" si="23"/>
        <v>20.46</v>
      </c>
      <c r="S156" s="5" cm="1">
        <f t="array" ref="S156">IF(ISBLANK(D156),_xlfn.XLOOKUP(Q156,$Y$4:$Y$10,$AA$4:$AA$10,X),D156)</f>
        <v>12.6</v>
      </c>
      <c r="T156" s="5" cm="1">
        <f t="array" ref="T156">IF(ISBLANK(E156),_xlfn.XLOOKUP(Q156,$Y$4:$Y$10,$AB$4:$AB$10,X),E156)</f>
        <v>18.3</v>
      </c>
      <c r="U156" s="5" cm="1">
        <f t="array" ref="U156">IF(ISBLANK(F156),_xlfn.XLOOKUP(Q156,$Y$4:$Y$10,$AC$4:$AC$10,X),F156)</f>
        <v>5.2099999999999991</v>
      </c>
      <c r="V156" s="5" cm="1">
        <f t="array" ref="V156">IF(ISBLANK(G156),_xlfn.XLOOKUP(Q156,$Y$4:$Y$10,$AD$4:$AD$10,X),G156)</f>
        <v>110</v>
      </c>
    </row>
    <row r="157" spans="1:22" ht="16" x14ac:dyDescent="0.2">
      <c r="A157" s="3">
        <v>149</v>
      </c>
      <c r="B157" s="9">
        <v>45144</v>
      </c>
      <c r="C157" s="5">
        <v>15.6</v>
      </c>
      <c r="D157" s="5">
        <v>40.299999999999997</v>
      </c>
      <c r="E157" s="5">
        <v>11.9</v>
      </c>
      <c r="F157" s="6">
        <v>19.189999999999998</v>
      </c>
      <c r="G157" s="5">
        <v>110</v>
      </c>
      <c r="P157" s="9">
        <v>45144</v>
      </c>
      <c r="Q157" s="5" t="str" cm="1">
        <f t="array" ref="Q157">_xlfn.IFS(WEEKDAY(P157,2)=1,"Monday",WEEKDAY(P157,2)=2,"Tuesday",WEEKDAY(P157,2)=3,"Wednesday",WEEKDAY(P157,2)=4,"Thursday",WEEKDAY(P157,2)=5,"Friday",WEEKDAY(P157,2)=6,"Saturday",WEEKDAY(P157,2)=7,"Sunday")</f>
        <v>Sunday</v>
      </c>
      <c r="R157" s="5">
        <f t="shared" ca="1" si="23"/>
        <v>15.6</v>
      </c>
      <c r="S157" s="5" cm="1">
        <f t="array" ref="S157">IF(ISBLANK(D157),_xlfn.XLOOKUP(Q157,$Y$4:$Y$10,$AA$4:$AA$10,X),D157)</f>
        <v>40.299999999999997</v>
      </c>
      <c r="T157" s="5" cm="1">
        <f t="array" ref="T157">IF(ISBLANK(E157),_xlfn.XLOOKUP(Q157,$Y$4:$Y$10,$AB$4:$AB$10,X),E157)</f>
        <v>11.9</v>
      </c>
      <c r="U157" s="5" cm="1">
        <f t="array" ref="U157">IF(ISBLANK(F157),_xlfn.XLOOKUP(Q157,$Y$4:$Y$10,$AC$4:$AC$10,X),F157)</f>
        <v>19.189999999999998</v>
      </c>
      <c r="V157" s="5" cm="1">
        <f t="array" ref="V157">IF(ISBLANK(G157),_xlfn.XLOOKUP(Q157,$Y$4:$Y$10,$AD$4:$AD$10,X),G157)</f>
        <v>110</v>
      </c>
    </row>
    <row r="158" spans="1:22" ht="16" x14ac:dyDescent="0.2">
      <c r="A158" s="3">
        <v>139</v>
      </c>
      <c r="B158" s="9">
        <v>45134</v>
      </c>
      <c r="C158" s="5">
        <v>9.6</v>
      </c>
      <c r="D158" s="5">
        <v>25.9</v>
      </c>
      <c r="E158" s="5">
        <v>20.5</v>
      </c>
      <c r="F158" s="6">
        <v>9.0499999999999989</v>
      </c>
      <c r="G158" s="5">
        <v>109</v>
      </c>
      <c r="P158" s="9">
        <v>45134</v>
      </c>
      <c r="Q158" s="5" t="str" cm="1">
        <f t="array" ref="Q158">_xlfn.IFS(WEEKDAY(P158,2)=1,"Monday",WEEKDAY(P158,2)=2,"Tuesday",WEEKDAY(P158,2)=3,"Wednesday",WEEKDAY(P158,2)=4,"Thursday",WEEKDAY(P158,2)=5,"Friday",WEEKDAY(P158,2)=6,"Saturday",WEEKDAY(P158,2)=7,"Sunday")</f>
        <v>Thursday</v>
      </c>
      <c r="R158" s="5">
        <f t="shared" ca="1" si="23"/>
        <v>9.6</v>
      </c>
      <c r="S158" s="5" cm="1">
        <f t="array" ref="S158">IF(ISBLANK(D158),_xlfn.XLOOKUP(Q158,$Y$4:$Y$10,$AA$4:$AA$10,X),D158)</f>
        <v>25.9</v>
      </c>
      <c r="T158" s="5" cm="1">
        <f t="array" ref="T158">IF(ISBLANK(E158),_xlfn.XLOOKUP(Q158,$Y$4:$Y$10,$AB$4:$AB$10,X),E158)</f>
        <v>20.5</v>
      </c>
      <c r="U158" s="5" cm="1">
        <f t="array" ref="U158">IF(ISBLANK(F158),_xlfn.XLOOKUP(Q158,$Y$4:$Y$10,$AC$4:$AC$10,X),F158)</f>
        <v>9.0499999999999989</v>
      </c>
      <c r="V158" s="5" cm="1">
        <f t="array" ref="V158">IF(ISBLANK(G158),_xlfn.XLOOKUP(Q158,$Y$4:$Y$10,$AD$4:$AD$10,X),G158)</f>
        <v>109</v>
      </c>
    </row>
    <row r="159" spans="1:22" ht="16" x14ac:dyDescent="0.2">
      <c r="A159" s="3">
        <v>66</v>
      </c>
      <c r="B159" s="9">
        <v>45061</v>
      </c>
      <c r="C159" s="5">
        <v>21.8</v>
      </c>
      <c r="D159" s="5">
        <v>9.3000000000000007</v>
      </c>
      <c r="E159" s="5">
        <v>0.9</v>
      </c>
      <c r="F159" s="6">
        <v>11.190000000000001</v>
      </c>
      <c r="G159" s="5">
        <v>109</v>
      </c>
      <c r="P159" s="9">
        <v>45061</v>
      </c>
      <c r="Q159" s="5" t="str" cm="1">
        <f t="array" ref="Q159">_xlfn.IFS(WEEKDAY(P159,2)=1,"Monday",WEEKDAY(P159,2)=2,"Tuesday",WEEKDAY(P159,2)=3,"Wednesday",WEEKDAY(P159,2)=4,"Thursday",WEEKDAY(P159,2)=5,"Friday",WEEKDAY(P159,2)=6,"Saturday",WEEKDAY(P159,2)=7,"Sunday")</f>
        <v>Monday</v>
      </c>
      <c r="R159" s="5">
        <f t="shared" ca="1" si="23"/>
        <v>21.8</v>
      </c>
      <c r="S159" s="5" cm="1">
        <f t="array" ref="S159">IF(ISBLANK(D159),_xlfn.XLOOKUP(Q159,$Y$4:$Y$10,$AA$4:$AA$10,X),D159)</f>
        <v>9.3000000000000007</v>
      </c>
      <c r="T159" s="5" cm="1">
        <f t="array" ref="T159">IF(ISBLANK(E159),_xlfn.XLOOKUP(Q159,$Y$4:$Y$10,$AB$4:$AB$10,X),E159)</f>
        <v>0.9</v>
      </c>
      <c r="U159" s="5" cm="1">
        <f t="array" ref="U159">IF(ISBLANK(F159),_xlfn.XLOOKUP(Q159,$Y$4:$Y$10,$AC$4:$AC$10,X),F159)</f>
        <v>11.190000000000001</v>
      </c>
      <c r="V159" s="5" cm="1">
        <f t="array" ref="V159">IF(ISBLANK(G159),_xlfn.XLOOKUP(Q159,$Y$4:$Y$10,$AD$4:$AD$10,X),G159)</f>
        <v>109</v>
      </c>
    </row>
    <row r="160" spans="1:22" ht="16" x14ac:dyDescent="0.2">
      <c r="A160" s="3">
        <v>187</v>
      </c>
      <c r="B160" s="9">
        <v>45182</v>
      </c>
      <c r="C160" s="5">
        <v>35.9</v>
      </c>
      <c r="D160" s="5">
        <v>2.1</v>
      </c>
      <c r="E160" s="5">
        <v>26.6</v>
      </c>
      <c r="F160" s="6">
        <v>4.3599999999999994</v>
      </c>
      <c r="G160" s="5">
        <v>108</v>
      </c>
      <c r="P160" s="9">
        <v>45182</v>
      </c>
      <c r="Q160" s="5" t="str" cm="1">
        <f t="array" ref="Q160">_xlfn.IFS(WEEKDAY(P160,2)=1,"Monday",WEEKDAY(P160,2)=2,"Tuesday",WEEKDAY(P160,2)=3,"Wednesday",WEEKDAY(P160,2)=4,"Thursday",WEEKDAY(P160,2)=5,"Friday",WEEKDAY(P160,2)=6,"Saturday",WEEKDAY(P160,2)=7,"Sunday")</f>
        <v>Wednesday</v>
      </c>
      <c r="R160" s="5">
        <f t="shared" ca="1" si="23"/>
        <v>35.9</v>
      </c>
      <c r="S160" s="5" cm="1">
        <f t="array" ref="S160">IF(ISBLANK(D160),_xlfn.XLOOKUP(Q160,$Y$4:$Y$10,$AA$4:$AA$10,X),D160)</f>
        <v>2.1</v>
      </c>
      <c r="T160" s="5" cm="1">
        <f t="array" ref="T160">IF(ISBLANK(E160),_xlfn.XLOOKUP(Q160,$Y$4:$Y$10,$AB$4:$AB$10,X),E160)</f>
        <v>26.6</v>
      </c>
      <c r="U160" s="5" cm="1">
        <f t="array" ref="U160">IF(ISBLANK(F160),_xlfn.XLOOKUP(Q160,$Y$4:$Y$10,$AC$4:$AC$10,X),F160)</f>
        <v>4.3599999999999994</v>
      </c>
      <c r="V160" s="5" cm="1">
        <f t="array" ref="V160">IF(ISBLANK(G160),_xlfn.XLOOKUP(Q160,$Y$4:$Y$10,$AD$4:$AD$10,X),G160)</f>
        <v>108</v>
      </c>
    </row>
    <row r="161" spans="1:22" ht="16" x14ac:dyDescent="0.2">
      <c r="A161" s="3">
        <v>118</v>
      </c>
      <c r="B161" s="9">
        <v>45113</v>
      </c>
      <c r="C161" s="5">
        <v>25.28</v>
      </c>
      <c r="D161" s="5">
        <v>0.8</v>
      </c>
      <c r="E161" s="5">
        <v>14.8</v>
      </c>
      <c r="F161" s="6">
        <v>2.12</v>
      </c>
      <c r="G161" s="5">
        <v>108</v>
      </c>
      <c r="P161" s="9">
        <v>45113</v>
      </c>
      <c r="Q161" s="5" t="str" cm="1">
        <f t="array" ref="Q161">_xlfn.IFS(WEEKDAY(P161,2)=1,"Monday",WEEKDAY(P161,2)=2,"Tuesday",WEEKDAY(P161,2)=3,"Wednesday",WEEKDAY(P161,2)=4,"Thursday",WEEKDAY(P161,2)=5,"Friday",WEEKDAY(P161,2)=6,"Saturday",WEEKDAY(P161,2)=7,"Sunday")</f>
        <v>Thursday</v>
      </c>
      <c r="R161" s="5">
        <f t="shared" ca="1" si="23"/>
        <v>25.28</v>
      </c>
      <c r="S161" s="5" cm="1">
        <f t="array" ref="S161">IF(ISBLANK(D161),_xlfn.XLOOKUP(Q161,$Y$4:$Y$10,$AA$4:$AA$10,X),D161)</f>
        <v>0.8</v>
      </c>
      <c r="T161" s="5" cm="1">
        <f t="array" ref="T161">IF(ISBLANK(E161),_xlfn.XLOOKUP(Q161,$Y$4:$Y$10,$AB$4:$AB$10,X),E161)</f>
        <v>14.8</v>
      </c>
      <c r="U161" s="5" cm="1">
        <f t="array" ref="U161">IF(ISBLANK(F161),_xlfn.XLOOKUP(Q161,$Y$4:$Y$10,$AC$4:$AC$10,X),F161)</f>
        <v>2.12</v>
      </c>
      <c r="V161" s="5" cm="1">
        <f t="array" ref="V161">IF(ISBLANK(G161),_xlfn.XLOOKUP(Q161,$Y$4:$Y$10,$AD$4:$AD$10,X),G161)</f>
        <v>108</v>
      </c>
    </row>
    <row r="162" spans="1:22" ht="16" x14ac:dyDescent="0.2">
      <c r="A162" s="3">
        <v>181</v>
      </c>
      <c r="B162" s="9">
        <v>45176</v>
      </c>
      <c r="C162" s="5">
        <v>36.32</v>
      </c>
      <c r="D162" s="5">
        <v>2.6</v>
      </c>
      <c r="E162" s="5">
        <v>8.3000000000000007</v>
      </c>
      <c r="F162" s="6">
        <v>13.64</v>
      </c>
      <c r="G162" s="5">
        <v>108</v>
      </c>
      <c r="P162" s="9">
        <v>45176</v>
      </c>
      <c r="Q162" s="5" t="str" cm="1">
        <f t="array" ref="Q162">_xlfn.IFS(WEEKDAY(P162,2)=1,"Monday",WEEKDAY(P162,2)=2,"Tuesday",WEEKDAY(P162,2)=3,"Wednesday",WEEKDAY(P162,2)=4,"Thursday",WEEKDAY(P162,2)=5,"Friday",WEEKDAY(P162,2)=6,"Saturday",WEEKDAY(P162,2)=7,"Sunday")</f>
        <v>Thursday</v>
      </c>
      <c r="R162" s="5">
        <f t="shared" ca="1" si="23"/>
        <v>36.32</v>
      </c>
      <c r="S162" s="5" cm="1">
        <f t="array" ref="S162">IF(ISBLANK(D162),_xlfn.XLOOKUP(Q162,$Y$4:$Y$10,$AA$4:$AA$10,X),D162)</f>
        <v>2.6</v>
      </c>
      <c r="T162" s="5" cm="1">
        <f t="array" ref="T162">IF(ISBLANK(E162),_xlfn.XLOOKUP(Q162,$Y$4:$Y$10,$AB$4:$AB$10,X),E162)</f>
        <v>8.3000000000000007</v>
      </c>
      <c r="U162" s="5" cm="1">
        <f t="array" ref="U162">IF(ISBLANK(F162),_xlfn.XLOOKUP(Q162,$Y$4:$Y$10,$AC$4:$AC$10,X),F162)</f>
        <v>13.64</v>
      </c>
      <c r="V162" s="5" cm="1">
        <f t="array" ref="V162">IF(ISBLANK(G162),_xlfn.XLOOKUP(Q162,$Y$4:$Y$10,$AD$4:$AD$10,X),G162)</f>
        <v>108</v>
      </c>
    </row>
    <row r="163" spans="1:22" ht="16" x14ac:dyDescent="0.2">
      <c r="A163" s="3">
        <v>73</v>
      </c>
      <c r="B163" s="9">
        <v>45068</v>
      </c>
      <c r="C163" s="5">
        <v>15.36</v>
      </c>
      <c r="D163" s="5">
        <v>33</v>
      </c>
      <c r="E163" s="5">
        <v>19.3</v>
      </c>
      <c r="F163" s="6">
        <v>11.459999999999999</v>
      </c>
      <c r="G163" s="5">
        <v>106</v>
      </c>
      <c r="P163" s="9">
        <v>45068</v>
      </c>
      <c r="Q163" s="5" t="str" cm="1">
        <f t="array" ref="Q163">_xlfn.IFS(WEEKDAY(P163,2)=1,"Monday",WEEKDAY(P163,2)=2,"Tuesday",WEEKDAY(P163,2)=3,"Wednesday",WEEKDAY(P163,2)=4,"Thursday",WEEKDAY(P163,2)=5,"Friday",WEEKDAY(P163,2)=6,"Saturday",WEEKDAY(P163,2)=7,"Sunday")</f>
        <v>Monday</v>
      </c>
      <c r="R163" s="5">
        <f t="shared" ca="1" si="23"/>
        <v>15.36</v>
      </c>
      <c r="S163" s="5" cm="1">
        <f t="array" ref="S163">IF(ISBLANK(D163),_xlfn.XLOOKUP(Q163,$Y$4:$Y$10,$AA$4:$AA$10,X),D163)</f>
        <v>33</v>
      </c>
      <c r="T163" s="5" cm="1">
        <f t="array" ref="T163">IF(ISBLANK(E163),_xlfn.XLOOKUP(Q163,$Y$4:$Y$10,$AB$4:$AB$10,X),E163)</f>
        <v>19.3</v>
      </c>
      <c r="U163" s="5" cm="1">
        <f t="array" ref="U163">IF(ISBLANK(F163),_xlfn.XLOOKUP(Q163,$Y$4:$Y$10,$AC$4:$AC$10,X),F163)</f>
        <v>11.459999999999999</v>
      </c>
      <c r="V163" s="5" cm="1">
        <f t="array" ref="V163">IF(ISBLANK(G163),_xlfn.XLOOKUP(Q163,$Y$4:$Y$10,$AD$4:$AD$10,X),G163)</f>
        <v>106</v>
      </c>
    </row>
    <row r="164" spans="1:22" ht="16" x14ac:dyDescent="0.2">
      <c r="A164" s="3">
        <v>76</v>
      </c>
      <c r="B164" s="9">
        <v>45071</v>
      </c>
      <c r="C164" s="5">
        <v>12.379999999999999</v>
      </c>
      <c r="D164" s="5">
        <v>43.7</v>
      </c>
      <c r="E164" s="5">
        <v>89.4</v>
      </c>
      <c r="F164" s="6">
        <v>7.7799999999999976</v>
      </c>
      <c r="G164" s="5">
        <v>105</v>
      </c>
      <c r="P164" s="9">
        <v>45071</v>
      </c>
      <c r="Q164" s="5" t="str" cm="1">
        <f t="array" ref="Q164">_xlfn.IFS(WEEKDAY(P164,2)=1,"Monday",WEEKDAY(P164,2)=2,"Tuesday",WEEKDAY(P164,2)=3,"Wednesday",WEEKDAY(P164,2)=4,"Thursday",WEEKDAY(P164,2)=5,"Friday",WEEKDAY(P164,2)=6,"Saturday",WEEKDAY(P164,2)=7,"Sunday")</f>
        <v>Thursday</v>
      </c>
      <c r="R164" s="5">
        <f t="shared" ca="1" si="23"/>
        <v>12.379999999999999</v>
      </c>
      <c r="S164" s="5" cm="1">
        <f t="array" ref="S164">IF(ISBLANK(D164),_xlfn.XLOOKUP(Q164,$Y$4:$Y$10,$AA$4:$AA$10,X),D164)</f>
        <v>43.7</v>
      </c>
      <c r="T164" s="5" cm="1">
        <f t="array" ref="T164">IF(ISBLANK(E164),_xlfn.XLOOKUP(Q164,$Y$4:$Y$10,$AB$4:$AB$10,X),E164)</f>
        <v>89.4</v>
      </c>
      <c r="U164" s="5" cm="1">
        <f t="array" ref="U164">IF(ISBLANK(F164),_xlfn.XLOOKUP(Q164,$Y$4:$Y$10,$AC$4:$AC$10,X),F164)</f>
        <v>7.7799999999999976</v>
      </c>
      <c r="V164" s="5" cm="1">
        <f t="array" ref="V164">IF(ISBLANK(G164),_xlfn.XLOOKUP(Q164,$Y$4:$Y$10,$AD$4:$AD$10,X),G164)</f>
        <v>105</v>
      </c>
    </row>
    <row r="165" spans="1:22" ht="16" x14ac:dyDescent="0.2">
      <c r="A165" s="3">
        <v>183</v>
      </c>
      <c r="B165" s="9">
        <v>45178</v>
      </c>
      <c r="C165" s="5">
        <v>18.240000000000002</v>
      </c>
      <c r="D165" s="5">
        <v>5.7</v>
      </c>
      <c r="E165" s="5">
        <v>29.7</v>
      </c>
      <c r="F165" s="6">
        <v>16.59</v>
      </c>
      <c r="G165" s="5">
        <v>105</v>
      </c>
      <c r="P165" s="9">
        <v>45178</v>
      </c>
      <c r="Q165" s="5" t="str" cm="1">
        <f t="array" ref="Q165">_xlfn.IFS(WEEKDAY(P165,2)=1,"Monday",WEEKDAY(P165,2)=2,"Tuesday",WEEKDAY(P165,2)=3,"Wednesday",WEEKDAY(P165,2)=4,"Thursday",WEEKDAY(P165,2)=5,"Friday",WEEKDAY(P165,2)=6,"Saturday",WEEKDAY(P165,2)=7,"Sunday")</f>
        <v>Saturday</v>
      </c>
      <c r="R165" s="5">
        <f t="shared" ca="1" si="23"/>
        <v>18.240000000000002</v>
      </c>
      <c r="S165" s="5" cm="1">
        <f t="array" ref="S165">IF(ISBLANK(D165),_xlfn.XLOOKUP(Q165,$Y$4:$Y$10,$AA$4:$AA$10,X),D165)</f>
        <v>5.7</v>
      </c>
      <c r="T165" s="5" cm="1">
        <f t="array" ref="T165">IF(ISBLANK(E165),_xlfn.XLOOKUP(Q165,$Y$4:$Y$10,$AB$4:$AB$10,X),E165)</f>
        <v>29.7</v>
      </c>
      <c r="U165" s="5" cm="1">
        <f t="array" ref="U165">IF(ISBLANK(F165),_xlfn.XLOOKUP(Q165,$Y$4:$Y$10,$AC$4:$AC$10,X),F165)</f>
        <v>16.59</v>
      </c>
      <c r="V165" s="5" cm="1">
        <f t="array" ref="V165">IF(ISBLANK(G165),_xlfn.XLOOKUP(Q165,$Y$4:$Y$10,$AD$4:$AD$10,X),G165)</f>
        <v>105</v>
      </c>
    </row>
    <row r="166" spans="1:22" ht="16" x14ac:dyDescent="0.2">
      <c r="A166" s="3">
        <v>108</v>
      </c>
      <c r="B166" s="9">
        <v>45103</v>
      </c>
      <c r="C166" s="5">
        <v>27.080000000000002</v>
      </c>
      <c r="D166" s="5">
        <v>0.3</v>
      </c>
      <c r="E166" s="5">
        <v>23.2</v>
      </c>
      <c r="F166" s="6">
        <v>19.910000000000004</v>
      </c>
      <c r="G166" s="5">
        <v>104</v>
      </c>
      <c r="P166" s="9">
        <v>45103</v>
      </c>
      <c r="Q166" s="5" t="str" cm="1">
        <f t="array" ref="Q166">_xlfn.IFS(WEEKDAY(P166,2)=1,"Monday",WEEKDAY(P166,2)=2,"Tuesday",WEEKDAY(P166,2)=3,"Wednesday",WEEKDAY(P166,2)=4,"Thursday",WEEKDAY(P166,2)=5,"Friday",WEEKDAY(P166,2)=6,"Saturday",WEEKDAY(P166,2)=7,"Sunday")</f>
        <v>Monday</v>
      </c>
      <c r="R166" s="5">
        <f t="shared" ca="1" si="23"/>
        <v>27.080000000000002</v>
      </c>
      <c r="S166" s="5" cm="1">
        <f t="array" ref="S166">IF(ISBLANK(D166),_xlfn.XLOOKUP(Q166,$Y$4:$Y$10,$AA$4:$AA$10,X),D166)</f>
        <v>0.3</v>
      </c>
      <c r="T166" s="5" cm="1">
        <f t="array" ref="T166">IF(ISBLANK(E166),_xlfn.XLOOKUP(Q166,$Y$4:$Y$10,$AB$4:$AB$10,X),E166)</f>
        <v>23.2</v>
      </c>
      <c r="U166" s="5" cm="1">
        <f t="array" ref="U166">IF(ISBLANK(F166),_xlfn.XLOOKUP(Q166,$Y$4:$Y$10,$AC$4:$AC$10,X),F166)</f>
        <v>19.910000000000004</v>
      </c>
      <c r="V166" s="5" cm="1">
        <f t="array" ref="V166">IF(ISBLANK(G166),_xlfn.XLOOKUP(Q166,$Y$4:$Y$10,$AD$4:$AD$10,X),G166)</f>
        <v>104</v>
      </c>
    </row>
    <row r="167" spans="1:22" ht="16" x14ac:dyDescent="0.2">
      <c r="A167" s="3">
        <v>67</v>
      </c>
      <c r="B167" s="9">
        <v>45062</v>
      </c>
      <c r="C167" s="5">
        <v>15.3</v>
      </c>
      <c r="D167" s="5">
        <v>24.6</v>
      </c>
      <c r="E167" s="5">
        <v>2.2000000000000002</v>
      </c>
      <c r="F167" s="6">
        <v>14.57</v>
      </c>
      <c r="G167" s="5">
        <v>104</v>
      </c>
      <c r="P167" s="9">
        <v>45062</v>
      </c>
      <c r="Q167" s="5" t="str" cm="1">
        <f t="array" ref="Q167">_xlfn.IFS(WEEKDAY(P167,2)=1,"Monday",WEEKDAY(P167,2)=2,"Tuesday",WEEKDAY(P167,2)=3,"Wednesday",WEEKDAY(P167,2)=4,"Thursday",WEEKDAY(P167,2)=5,"Friday",WEEKDAY(P167,2)=6,"Saturday",WEEKDAY(P167,2)=7,"Sunday")</f>
        <v>Tuesday</v>
      </c>
      <c r="R167" s="5">
        <f t="shared" ca="1" si="23"/>
        <v>15.3</v>
      </c>
      <c r="S167" s="5" cm="1">
        <f t="array" ref="S167">IF(ISBLANK(D167),_xlfn.XLOOKUP(Q167,$Y$4:$Y$10,$AA$4:$AA$10,X),D167)</f>
        <v>24.6</v>
      </c>
      <c r="T167" s="5" cm="1">
        <f t="array" ref="T167">IF(ISBLANK(E167),_xlfn.XLOOKUP(Q167,$Y$4:$Y$10,$AB$4:$AB$10,X),E167)</f>
        <v>2.2000000000000002</v>
      </c>
      <c r="U167" s="5" cm="1">
        <f t="array" ref="U167">IF(ISBLANK(F167),_xlfn.XLOOKUP(Q167,$Y$4:$Y$10,$AC$4:$AC$10,X),F167)</f>
        <v>14.57</v>
      </c>
      <c r="V167" s="5" cm="1">
        <f t="array" ref="V167">IF(ISBLANK(G167),_xlfn.XLOOKUP(Q167,$Y$4:$Y$10,$AD$4:$AD$10,X),G167)</f>
        <v>104</v>
      </c>
    </row>
    <row r="168" spans="1:22" ht="16" x14ac:dyDescent="0.2">
      <c r="A168" s="3">
        <v>137</v>
      </c>
      <c r="B168" s="9">
        <v>45132</v>
      </c>
      <c r="C168" s="5">
        <v>10.120000000000001</v>
      </c>
      <c r="D168" s="5">
        <v>39</v>
      </c>
      <c r="E168" s="5">
        <v>9.3000000000000007</v>
      </c>
      <c r="F168" s="6">
        <v>18.339999999999996</v>
      </c>
      <c r="G168" s="5">
        <v>98</v>
      </c>
      <c r="P168" s="9">
        <v>45132</v>
      </c>
      <c r="Q168" s="5" t="str" cm="1">
        <f t="array" ref="Q168">_xlfn.IFS(WEEKDAY(P168,2)=1,"Monday",WEEKDAY(P168,2)=2,"Tuesday",WEEKDAY(P168,2)=3,"Wednesday",WEEKDAY(P168,2)=4,"Thursday",WEEKDAY(P168,2)=5,"Friday",WEEKDAY(P168,2)=6,"Saturday",WEEKDAY(P168,2)=7,"Sunday")</f>
        <v>Tuesday</v>
      </c>
      <c r="R168" s="5">
        <f t="shared" ca="1" si="23"/>
        <v>10.120000000000001</v>
      </c>
      <c r="S168" s="5" cm="1">
        <f t="array" ref="S168">IF(ISBLANK(D168),_xlfn.XLOOKUP(Q168,$Y$4:$Y$10,$AA$4:$AA$10,X),D168)</f>
        <v>39</v>
      </c>
      <c r="T168" s="5" cm="1">
        <f t="array" ref="T168">IF(ISBLANK(E168),_xlfn.XLOOKUP(Q168,$Y$4:$Y$10,$AB$4:$AB$10,X),E168)</f>
        <v>9.3000000000000007</v>
      </c>
      <c r="U168" s="5" cm="1">
        <f t="array" ref="U168">IF(ISBLANK(F168),_xlfn.XLOOKUP(Q168,$Y$4:$Y$10,$AC$4:$AC$10,X),F168)</f>
        <v>18.339999999999996</v>
      </c>
      <c r="V168" s="5" cm="1">
        <f t="array" ref="V168">IF(ISBLANK(G168),_xlfn.XLOOKUP(Q168,$Y$4:$Y$10,$AD$4:$AD$10,X),G168)</f>
        <v>98</v>
      </c>
    </row>
    <row r="169" spans="1:22" ht="16" x14ac:dyDescent="0.2">
      <c r="A169" s="3">
        <v>3</v>
      </c>
      <c r="B169" s="9">
        <v>44998</v>
      </c>
      <c r="C169" s="5">
        <v>12.44</v>
      </c>
      <c r="D169" s="5">
        <v>45.9</v>
      </c>
      <c r="E169" s="5">
        <v>69.3</v>
      </c>
      <c r="F169" s="6">
        <v>16.95</v>
      </c>
      <c r="G169" s="5">
        <v>96</v>
      </c>
      <c r="P169" s="9">
        <v>44998</v>
      </c>
      <c r="Q169" s="5" t="str" cm="1">
        <f t="array" ref="Q169">_xlfn.IFS(WEEKDAY(P169,2)=1,"Monday",WEEKDAY(P169,2)=2,"Tuesday",WEEKDAY(P169,2)=3,"Wednesday",WEEKDAY(P169,2)=4,"Thursday",WEEKDAY(P169,2)=5,"Friday",WEEKDAY(P169,2)=6,"Saturday",WEEKDAY(P169,2)=7,"Sunday")</f>
        <v>Monday</v>
      </c>
      <c r="R169" s="5">
        <f t="shared" ca="1" si="23"/>
        <v>12.44</v>
      </c>
      <c r="S169" s="5" cm="1">
        <f t="array" ref="S169">IF(ISBLANK(D169),_xlfn.XLOOKUP(Q169,$Y$4:$Y$10,$AA$4:$AA$10,X),D169)</f>
        <v>45.9</v>
      </c>
      <c r="T169" s="5" cm="1">
        <f t="array" ref="T169">IF(ISBLANK(E169),_xlfn.XLOOKUP(Q169,$Y$4:$Y$10,$AB$4:$AB$10,X),E169)</f>
        <v>69.3</v>
      </c>
      <c r="U169" s="5" cm="1">
        <f t="array" ref="U169">IF(ISBLANK(F169),_xlfn.XLOOKUP(Q169,$Y$4:$Y$10,$AC$4:$AC$10,X),F169)</f>
        <v>16.95</v>
      </c>
      <c r="V169" s="5" cm="1">
        <f t="array" ref="V169">IF(ISBLANK(G169),_xlfn.XLOOKUP(Q169,$Y$4:$Y$10,$AD$4:$AD$10,X),G169)</f>
        <v>96</v>
      </c>
    </row>
    <row r="170" spans="1:22" ht="16" x14ac:dyDescent="0.2">
      <c r="A170" s="3">
        <v>13</v>
      </c>
      <c r="B170" s="9">
        <v>45008</v>
      </c>
      <c r="C170" s="5">
        <v>10.76</v>
      </c>
      <c r="D170" s="5">
        <v>35.1</v>
      </c>
      <c r="E170" s="5">
        <v>65.900000000000006</v>
      </c>
      <c r="F170" s="6"/>
      <c r="G170" s="5">
        <v>95</v>
      </c>
      <c r="P170" s="9">
        <v>45008</v>
      </c>
      <c r="Q170" s="5" t="str" cm="1">
        <f t="array" ref="Q170">_xlfn.IFS(WEEKDAY(P170,2)=1,"Monday",WEEKDAY(P170,2)=2,"Tuesday",WEEKDAY(P170,2)=3,"Wednesday",WEEKDAY(P170,2)=4,"Thursday",WEEKDAY(P170,2)=5,"Friday",WEEKDAY(P170,2)=6,"Saturday",WEEKDAY(P170,2)=7,"Sunday")</f>
        <v>Thursday</v>
      </c>
      <c r="R170" s="5">
        <f t="shared" ca="1" si="23"/>
        <v>10.76</v>
      </c>
      <c r="S170" s="5" cm="1">
        <f t="array" ref="S170">IF(ISBLANK(D170),_xlfn.XLOOKUP(Q170,$Y$4:$Y$10,$AA$4:$AA$10,X),D170)</f>
        <v>35.1</v>
      </c>
      <c r="T170" s="5" cm="1">
        <f t="array" ref="T170">IF(ISBLANK(E170),_xlfn.XLOOKUP(Q170,$Y$4:$Y$10,$AB$4:$AB$10,X),E170)</f>
        <v>65.900000000000006</v>
      </c>
      <c r="U170" s="21" cm="1">
        <f t="array" ref="U170">IF(ISBLANK(F170),_xlfn.XLOOKUP(Q170,$Y$4:$Y$10,$AC$4:$AC$10,X),F170)</f>
        <v>17.618461538461535</v>
      </c>
      <c r="V170" s="5" cm="1">
        <f t="array" ref="V170">IF(ISBLANK(G170),_xlfn.XLOOKUP(Q170,$Y$4:$Y$10,$AD$4:$AD$10,X),G170)</f>
        <v>95</v>
      </c>
    </row>
    <row r="171" spans="1:22" ht="16" x14ac:dyDescent="0.2">
      <c r="A171" s="3">
        <v>11</v>
      </c>
      <c r="B171" s="9">
        <v>45006</v>
      </c>
      <c r="C171" s="5">
        <v>23.22</v>
      </c>
      <c r="D171" s="5">
        <v>5.8</v>
      </c>
      <c r="E171" s="5">
        <v>24.2</v>
      </c>
      <c r="F171" s="6">
        <v>19.829999999999998</v>
      </c>
      <c r="G171" s="5">
        <v>95</v>
      </c>
      <c r="P171" s="9">
        <v>45006</v>
      </c>
      <c r="Q171" s="5" t="str" cm="1">
        <f t="array" ref="Q171">_xlfn.IFS(WEEKDAY(P171,2)=1,"Monday",WEEKDAY(P171,2)=2,"Tuesday",WEEKDAY(P171,2)=3,"Wednesday",WEEKDAY(P171,2)=4,"Thursday",WEEKDAY(P171,2)=5,"Friday",WEEKDAY(P171,2)=6,"Saturday",WEEKDAY(P171,2)=7,"Sunday")</f>
        <v>Tuesday</v>
      </c>
      <c r="R171" s="5">
        <f t="shared" ca="1" si="23"/>
        <v>23.22</v>
      </c>
      <c r="S171" s="5" cm="1">
        <f t="array" ref="S171">IF(ISBLANK(D171),_xlfn.XLOOKUP(Q171,$Y$4:$Y$10,$AA$4:$AA$10,X),D171)</f>
        <v>5.8</v>
      </c>
      <c r="T171" s="5" cm="1">
        <f t="array" ref="T171">IF(ISBLANK(E171),_xlfn.XLOOKUP(Q171,$Y$4:$Y$10,$AB$4:$AB$10,X),E171)</f>
        <v>24.2</v>
      </c>
      <c r="U171" s="5" cm="1">
        <f t="array" ref="U171">IF(ISBLANK(F171),_xlfn.XLOOKUP(Q171,$Y$4:$Y$10,$AC$4:$AC$10,X),F171)</f>
        <v>19.829999999999998</v>
      </c>
      <c r="V171" s="5" cm="1">
        <f t="array" ref="V171">IF(ISBLANK(G171),_xlfn.XLOOKUP(Q171,$Y$4:$Y$10,$AD$4:$AD$10,X),G171)</f>
        <v>95</v>
      </c>
    </row>
    <row r="172" spans="1:22" ht="16" x14ac:dyDescent="0.2">
      <c r="A172" s="3">
        <v>173</v>
      </c>
      <c r="B172" s="9">
        <v>45168</v>
      </c>
      <c r="C172" s="5">
        <v>9.92</v>
      </c>
      <c r="D172" s="5">
        <v>20.100000000000001</v>
      </c>
      <c r="E172" s="5">
        <v>17</v>
      </c>
      <c r="F172" s="6">
        <v>5.2100000000000009</v>
      </c>
      <c r="G172" s="5">
        <v>93</v>
      </c>
      <c r="P172" s="9">
        <v>45168</v>
      </c>
      <c r="Q172" s="5" t="str" cm="1">
        <f t="array" ref="Q172">_xlfn.IFS(WEEKDAY(P172,2)=1,"Monday",WEEKDAY(P172,2)=2,"Tuesday",WEEKDAY(P172,2)=3,"Wednesday",WEEKDAY(P172,2)=4,"Thursday",WEEKDAY(P172,2)=5,"Friday",WEEKDAY(P172,2)=6,"Saturday",WEEKDAY(P172,2)=7,"Sunday")</f>
        <v>Wednesday</v>
      </c>
      <c r="R172" s="5">
        <f t="shared" ca="1" si="23"/>
        <v>9.92</v>
      </c>
      <c r="S172" s="5" cm="1">
        <f t="array" ref="S172">IF(ISBLANK(D172),_xlfn.XLOOKUP(Q172,$Y$4:$Y$10,$AA$4:$AA$10,X),D172)</f>
        <v>20.100000000000001</v>
      </c>
      <c r="T172" s="5" cm="1">
        <f t="array" ref="T172">IF(ISBLANK(E172),_xlfn.XLOOKUP(Q172,$Y$4:$Y$10,$AB$4:$AB$10,X),E172)</f>
        <v>17</v>
      </c>
      <c r="U172" s="5" cm="1">
        <f t="array" ref="U172">IF(ISBLANK(F172),_xlfn.XLOOKUP(Q172,$Y$4:$Y$10,$AC$4:$AC$10,X),F172)</f>
        <v>5.2100000000000009</v>
      </c>
      <c r="V172" s="5" cm="1">
        <f t="array" ref="V172">IF(ISBLANK(G172),_xlfn.XLOOKUP(Q172,$Y$4:$Y$10,$AD$4:$AD$10,X),G172)</f>
        <v>93</v>
      </c>
    </row>
    <row r="173" spans="1:22" ht="16" x14ac:dyDescent="0.2">
      <c r="A173" s="3">
        <v>91</v>
      </c>
      <c r="B173" s="9">
        <v>45086</v>
      </c>
      <c r="C173" s="5">
        <v>31.860000000000003</v>
      </c>
      <c r="D173" s="5">
        <v>4.9000000000000004</v>
      </c>
      <c r="E173" s="5">
        <v>9.3000000000000007</v>
      </c>
      <c r="F173" s="6">
        <v>12.160000000000002</v>
      </c>
      <c r="G173" s="5">
        <v>93</v>
      </c>
      <c r="P173" s="9">
        <v>45086</v>
      </c>
      <c r="Q173" s="5" t="str" cm="1">
        <f t="array" ref="Q173">_xlfn.IFS(WEEKDAY(P173,2)=1,"Monday",WEEKDAY(P173,2)=2,"Tuesday",WEEKDAY(P173,2)=3,"Wednesday",WEEKDAY(P173,2)=4,"Thursday",WEEKDAY(P173,2)=5,"Friday",WEEKDAY(P173,2)=6,"Saturday",WEEKDAY(P173,2)=7,"Sunday")</f>
        <v>Friday</v>
      </c>
      <c r="R173" s="5">
        <f t="shared" ca="1" si="23"/>
        <v>31.860000000000003</v>
      </c>
      <c r="S173" s="5" cm="1">
        <f t="array" ref="S173">IF(ISBLANK(D173),_xlfn.XLOOKUP(Q173,$Y$4:$Y$10,$AA$4:$AA$10,X),D173)</f>
        <v>4.9000000000000004</v>
      </c>
      <c r="T173" s="5" cm="1">
        <f t="array" ref="T173">IF(ISBLANK(E173),_xlfn.XLOOKUP(Q173,$Y$4:$Y$10,$AB$4:$AB$10,X),E173)</f>
        <v>9.3000000000000007</v>
      </c>
      <c r="U173" s="5" cm="1">
        <f t="array" ref="U173">IF(ISBLANK(F173),_xlfn.XLOOKUP(Q173,$Y$4:$Y$10,$AC$4:$AC$10,X),F173)</f>
        <v>12.160000000000002</v>
      </c>
      <c r="V173" s="5" cm="1">
        <f t="array" ref="V173">IF(ISBLANK(G173),_xlfn.XLOOKUP(Q173,$Y$4:$Y$10,$AD$4:$AD$10,X),G173)</f>
        <v>93</v>
      </c>
    </row>
    <row r="174" spans="1:22" ht="16" x14ac:dyDescent="0.2">
      <c r="A174" s="3">
        <v>128</v>
      </c>
      <c r="B174" s="9">
        <v>45123</v>
      </c>
      <c r="C174" s="5">
        <v>71.06</v>
      </c>
      <c r="D174" s="5"/>
      <c r="E174" s="5">
        <v>9.1999999999999993</v>
      </c>
      <c r="F174" s="6">
        <v>31.35</v>
      </c>
      <c r="G174" s="5">
        <v>92</v>
      </c>
      <c r="P174" s="9">
        <v>45123</v>
      </c>
      <c r="Q174" s="5" t="str" cm="1">
        <f t="array" ref="Q174">_xlfn.IFS(WEEKDAY(P174,2)=1,"Monday",WEEKDAY(P174,2)=2,"Tuesday",WEEKDAY(P174,2)=3,"Wednesday",WEEKDAY(P174,2)=4,"Thursday",WEEKDAY(P174,2)=5,"Friday",WEEKDAY(P174,2)=6,"Saturday",WEEKDAY(P174,2)=7,"Sunday")</f>
        <v>Sunday</v>
      </c>
      <c r="R174" s="5">
        <f t="shared" ca="1" si="23"/>
        <v>71.06</v>
      </c>
      <c r="S174" s="21" cm="1">
        <f t="array" ref="S174">IF(ISBLANK(D174),_xlfn.XLOOKUP(Q174,$Y$4:$Y$10,$AA$4:$AA$10,X),D174)</f>
        <v>25.725925925925928</v>
      </c>
      <c r="T174" s="5" cm="1">
        <f t="array" ref="T174">IF(ISBLANK(E174),_xlfn.XLOOKUP(Q174,$Y$4:$Y$10,$AB$4:$AB$10,X),E174)</f>
        <v>9.1999999999999993</v>
      </c>
      <c r="U174" s="5" cm="1">
        <f t="array" ref="U174">IF(ISBLANK(F174),_xlfn.XLOOKUP(Q174,$Y$4:$Y$10,$AC$4:$AC$10,X),F174)</f>
        <v>31.35</v>
      </c>
      <c r="V174" s="5" cm="1">
        <f t="array" ref="V174">IF(ISBLANK(G174),_xlfn.XLOOKUP(Q174,$Y$4:$Y$10,$AD$4:$AD$10,X),G174)</f>
        <v>92</v>
      </c>
    </row>
    <row r="175" spans="1:22" ht="16" x14ac:dyDescent="0.2">
      <c r="A175" s="3">
        <v>35</v>
      </c>
      <c r="B175" s="9">
        <v>45030</v>
      </c>
      <c r="C175" s="5">
        <v>24.14</v>
      </c>
      <c r="D175" s="5">
        <v>1.4</v>
      </c>
      <c r="E175" s="5">
        <v>7.4</v>
      </c>
      <c r="F175" s="6">
        <v>7.3099999999999987</v>
      </c>
      <c r="G175" s="5">
        <v>91.5</v>
      </c>
      <c r="P175" s="9">
        <v>45030</v>
      </c>
      <c r="Q175" s="5" t="str" cm="1">
        <f t="array" ref="Q175">_xlfn.IFS(WEEKDAY(P175,2)=1,"Monday",WEEKDAY(P175,2)=2,"Tuesday",WEEKDAY(P175,2)=3,"Wednesday",WEEKDAY(P175,2)=4,"Thursday",WEEKDAY(P175,2)=5,"Friday",WEEKDAY(P175,2)=6,"Saturday",WEEKDAY(P175,2)=7,"Sunday")</f>
        <v>Friday</v>
      </c>
      <c r="R175" s="5">
        <f t="shared" ca="1" si="23"/>
        <v>24.14</v>
      </c>
      <c r="S175" s="5" cm="1">
        <f t="array" ref="S175">IF(ISBLANK(D175),_xlfn.XLOOKUP(Q175,$Y$4:$Y$10,$AA$4:$AA$10,X),D175)</f>
        <v>1.4</v>
      </c>
      <c r="T175" s="5" cm="1">
        <f t="array" ref="T175">IF(ISBLANK(E175),_xlfn.XLOOKUP(Q175,$Y$4:$Y$10,$AB$4:$AB$10,X),E175)</f>
        <v>7.4</v>
      </c>
      <c r="U175" s="5" cm="1">
        <f t="array" ref="U175">IF(ISBLANK(F175),_xlfn.XLOOKUP(Q175,$Y$4:$Y$10,$AC$4:$AC$10,X),F175)</f>
        <v>7.3099999999999987</v>
      </c>
      <c r="V175" s="5" cm="1">
        <f t="array" ref="V175">IF(ISBLANK(G175),_xlfn.XLOOKUP(Q175,$Y$4:$Y$10,$AD$4:$AD$10,X),G175)</f>
        <v>91.5</v>
      </c>
    </row>
    <row r="176" spans="1:22" ht="16" x14ac:dyDescent="0.2">
      <c r="A176" s="3">
        <v>196</v>
      </c>
      <c r="B176" s="9">
        <v>45191</v>
      </c>
      <c r="C176" s="5">
        <v>14.64</v>
      </c>
      <c r="D176" s="5">
        <v>3.7</v>
      </c>
      <c r="E176" s="5">
        <v>13.8</v>
      </c>
      <c r="F176" s="6">
        <v>0.14999999999999947</v>
      </c>
      <c r="G176" s="5">
        <v>91</v>
      </c>
      <c r="P176" s="9">
        <v>45191</v>
      </c>
      <c r="Q176" s="5" t="str" cm="1">
        <f t="array" ref="Q176">_xlfn.IFS(WEEKDAY(P176,2)=1,"Monday",WEEKDAY(P176,2)=2,"Tuesday",WEEKDAY(P176,2)=3,"Wednesday",WEEKDAY(P176,2)=4,"Thursday",WEEKDAY(P176,2)=5,"Friday",WEEKDAY(P176,2)=6,"Saturday",WEEKDAY(P176,2)=7,"Sunday")</f>
        <v>Friday</v>
      </c>
      <c r="R176" s="5">
        <f t="shared" ca="1" si="23"/>
        <v>14.64</v>
      </c>
      <c r="S176" s="5" cm="1">
        <f t="array" ref="S176">IF(ISBLANK(D176),_xlfn.XLOOKUP(Q176,$Y$4:$Y$10,$AA$4:$AA$10,X),D176)</f>
        <v>3.7</v>
      </c>
      <c r="T176" s="5" cm="1">
        <f t="array" ref="T176">IF(ISBLANK(E176),_xlfn.XLOOKUP(Q176,$Y$4:$Y$10,$AB$4:$AB$10,X),E176)</f>
        <v>13.8</v>
      </c>
      <c r="U176" s="5" cm="1">
        <f t="array" ref="U176">IF(ISBLANK(F176),_xlfn.XLOOKUP(Q176,$Y$4:$Y$10,$AC$4:$AC$10,X),F176)</f>
        <v>0.14999999999999947</v>
      </c>
      <c r="V176" s="5" cm="1">
        <f t="array" ref="V176">IF(ISBLANK(G176),_xlfn.XLOOKUP(Q176,$Y$4:$Y$10,$AD$4:$AD$10,X),G176)</f>
        <v>91</v>
      </c>
    </row>
    <row r="177" spans="1:22" ht="16" x14ac:dyDescent="0.2">
      <c r="A177" s="3">
        <v>167</v>
      </c>
      <c r="B177" s="9">
        <v>45162</v>
      </c>
      <c r="C177" s="5">
        <v>11.58</v>
      </c>
      <c r="D177" s="5">
        <v>37.6</v>
      </c>
      <c r="E177" s="5">
        <v>21.6</v>
      </c>
      <c r="F177" s="6">
        <v>11.95</v>
      </c>
      <c r="G177" s="5">
        <v>90</v>
      </c>
      <c r="P177" s="9">
        <v>45162</v>
      </c>
      <c r="Q177" s="5" t="str" cm="1">
        <f t="array" ref="Q177">_xlfn.IFS(WEEKDAY(P177,2)=1,"Monday",WEEKDAY(P177,2)=2,"Tuesday",WEEKDAY(P177,2)=3,"Wednesday",WEEKDAY(P177,2)=4,"Thursday",WEEKDAY(P177,2)=5,"Friday",WEEKDAY(P177,2)=6,"Saturday",WEEKDAY(P177,2)=7,"Sunday")</f>
        <v>Thursday</v>
      </c>
      <c r="R177" s="5">
        <f t="shared" ca="1" si="23"/>
        <v>11.58</v>
      </c>
      <c r="S177" s="5" cm="1">
        <f t="array" ref="S177">IF(ISBLANK(D177),_xlfn.XLOOKUP(Q177,$Y$4:$Y$10,$AA$4:$AA$10,X),D177)</f>
        <v>37.6</v>
      </c>
      <c r="T177" s="5" cm="1">
        <f t="array" ref="T177">IF(ISBLANK(E177),_xlfn.XLOOKUP(Q177,$Y$4:$Y$10,$AB$4:$AB$10,X),E177)</f>
        <v>21.6</v>
      </c>
      <c r="U177" s="5" cm="1">
        <f t="array" ref="U177">IF(ISBLANK(F177),_xlfn.XLOOKUP(Q177,$Y$4:$Y$10,$AC$4:$AC$10,X),F177)</f>
        <v>11.95</v>
      </c>
      <c r="V177" s="5" cm="1">
        <f t="array" ref="V177">IF(ISBLANK(G177),_xlfn.XLOOKUP(Q177,$Y$4:$Y$10,$AD$4:$AD$10,X),G177)</f>
        <v>90</v>
      </c>
    </row>
    <row r="178" spans="1:22" ht="16" x14ac:dyDescent="0.2">
      <c r="A178" s="3">
        <v>171</v>
      </c>
      <c r="B178" s="9">
        <v>45166</v>
      </c>
      <c r="C178" s="5">
        <v>12</v>
      </c>
      <c r="D178" s="5">
        <v>11.6</v>
      </c>
      <c r="E178" s="5">
        <v>18.399999999999999</v>
      </c>
      <c r="F178" s="6">
        <v>3.4400000000000013</v>
      </c>
      <c r="G178" s="5">
        <v>90</v>
      </c>
      <c r="P178" s="9">
        <v>45166</v>
      </c>
      <c r="Q178" s="5" t="str" cm="1">
        <f t="array" ref="Q178">_xlfn.IFS(WEEKDAY(P178,2)=1,"Monday",WEEKDAY(P178,2)=2,"Tuesday",WEEKDAY(P178,2)=3,"Wednesday",WEEKDAY(P178,2)=4,"Thursday",WEEKDAY(P178,2)=5,"Friday",WEEKDAY(P178,2)=6,"Saturday",WEEKDAY(P178,2)=7,"Sunday")</f>
        <v>Monday</v>
      </c>
      <c r="R178" s="5">
        <f t="shared" ca="1" si="23"/>
        <v>12</v>
      </c>
      <c r="S178" s="5" cm="1">
        <f t="array" ref="S178">IF(ISBLANK(D178),_xlfn.XLOOKUP(Q178,$Y$4:$Y$10,$AA$4:$AA$10,X),D178)</f>
        <v>11.6</v>
      </c>
      <c r="T178" s="5" cm="1">
        <f t="array" ref="T178">IF(ISBLANK(E178),_xlfn.XLOOKUP(Q178,$Y$4:$Y$10,$AB$4:$AB$10,X),E178)</f>
        <v>18.399999999999999</v>
      </c>
      <c r="U178" s="5" cm="1">
        <f t="array" ref="U178">IF(ISBLANK(F178),_xlfn.XLOOKUP(Q178,$Y$4:$Y$10,$AC$4:$AC$10,X),F178)</f>
        <v>3.4400000000000013</v>
      </c>
      <c r="V178" s="5" cm="1">
        <f t="array" ref="V178">IF(ISBLANK(G178),_xlfn.XLOOKUP(Q178,$Y$4:$Y$10,$AD$4:$AD$10,X),G178)</f>
        <v>90</v>
      </c>
    </row>
    <row r="179" spans="1:22" ht="16" x14ac:dyDescent="0.2">
      <c r="A179" s="3">
        <v>45</v>
      </c>
      <c r="B179" s="9">
        <v>45040</v>
      </c>
      <c r="C179" s="5">
        <v>12.02</v>
      </c>
      <c r="D179" s="5">
        <v>25.7</v>
      </c>
      <c r="E179" s="5">
        <v>43.3</v>
      </c>
      <c r="F179" s="6">
        <v>18.04</v>
      </c>
      <c r="G179" s="5">
        <v>89</v>
      </c>
      <c r="P179" s="9">
        <v>45040</v>
      </c>
      <c r="Q179" s="5" t="str" cm="1">
        <f t="array" ref="Q179">_xlfn.IFS(WEEKDAY(P179,2)=1,"Monday",WEEKDAY(P179,2)=2,"Tuesday",WEEKDAY(P179,2)=3,"Wednesday",WEEKDAY(P179,2)=4,"Thursday",WEEKDAY(P179,2)=5,"Friday",WEEKDAY(P179,2)=6,"Saturday",WEEKDAY(P179,2)=7,"Sunday")</f>
        <v>Monday</v>
      </c>
      <c r="R179" s="5">
        <f t="shared" ca="1" si="23"/>
        <v>12.02</v>
      </c>
      <c r="S179" s="5" cm="1">
        <f t="array" ref="S179">IF(ISBLANK(D179),_xlfn.XLOOKUP(Q179,$Y$4:$Y$10,$AA$4:$AA$10,X),D179)</f>
        <v>25.7</v>
      </c>
      <c r="T179" s="5" cm="1">
        <f t="array" ref="T179">IF(ISBLANK(E179),_xlfn.XLOOKUP(Q179,$Y$4:$Y$10,$AB$4:$AB$10,X),E179)</f>
        <v>43.3</v>
      </c>
      <c r="U179" s="5" cm="1">
        <f t="array" ref="U179">IF(ISBLANK(F179),_xlfn.XLOOKUP(Q179,$Y$4:$Y$10,$AC$4:$AC$10,X),F179)</f>
        <v>18.04</v>
      </c>
      <c r="V179" s="5" cm="1">
        <f t="array" ref="V179">IF(ISBLANK(G179),_xlfn.XLOOKUP(Q179,$Y$4:$Y$10,$AD$4:$AD$10,X),G179)</f>
        <v>89</v>
      </c>
    </row>
    <row r="180" spans="1:22" ht="16" x14ac:dyDescent="0.2">
      <c r="A180" s="3">
        <v>6</v>
      </c>
      <c r="B180" s="9">
        <v>45001</v>
      </c>
      <c r="C180" s="5">
        <v>6.74</v>
      </c>
      <c r="D180" s="5">
        <v>48.9</v>
      </c>
      <c r="E180" s="5">
        <v>75</v>
      </c>
      <c r="F180" s="6">
        <v>15.32</v>
      </c>
      <c r="G180" s="5">
        <v>86</v>
      </c>
      <c r="P180" s="9">
        <v>45001</v>
      </c>
      <c r="Q180" s="5" t="str" cm="1">
        <f t="array" ref="Q180">_xlfn.IFS(WEEKDAY(P180,2)=1,"Monday",WEEKDAY(P180,2)=2,"Tuesday",WEEKDAY(P180,2)=3,"Wednesday",WEEKDAY(P180,2)=4,"Thursday",WEEKDAY(P180,2)=5,"Friday",WEEKDAY(P180,2)=6,"Saturday",WEEKDAY(P180,2)=7,"Sunday")</f>
        <v>Thursday</v>
      </c>
      <c r="R180" s="5">
        <f t="shared" ca="1" si="23"/>
        <v>6.74</v>
      </c>
      <c r="S180" s="5" cm="1">
        <f t="array" ref="S180">IF(ISBLANK(D180),_xlfn.XLOOKUP(Q180,$Y$4:$Y$10,$AA$4:$AA$10,X),D180)</f>
        <v>48.9</v>
      </c>
      <c r="T180" s="5" cm="1">
        <f t="array" ref="T180">IF(ISBLANK(E180),_xlfn.XLOOKUP(Q180,$Y$4:$Y$10,$AB$4:$AB$10,X),E180)</f>
        <v>75</v>
      </c>
      <c r="U180" s="5" cm="1">
        <f t="array" ref="U180">IF(ISBLANK(F180),_xlfn.XLOOKUP(Q180,$Y$4:$Y$10,$AC$4:$AC$10,X),F180)</f>
        <v>15.32</v>
      </c>
      <c r="V180" s="5" cm="1">
        <f t="array" ref="V180">IF(ISBLANK(G180),_xlfn.XLOOKUP(Q180,$Y$4:$Y$10,$AD$4:$AD$10,X),G180)</f>
        <v>86</v>
      </c>
    </row>
    <row r="181" spans="1:22" ht="16" x14ac:dyDescent="0.2">
      <c r="A181" s="3">
        <v>107</v>
      </c>
      <c r="B181" s="9">
        <v>45102</v>
      </c>
      <c r="C181" s="5">
        <v>8</v>
      </c>
      <c r="D181" s="5">
        <v>11</v>
      </c>
      <c r="E181" s="5">
        <v>29.7</v>
      </c>
      <c r="F181" s="6">
        <v>16.119999999999997</v>
      </c>
      <c r="G181" s="5">
        <v>86</v>
      </c>
      <c r="P181" s="9">
        <v>45102</v>
      </c>
      <c r="Q181" s="5" t="str" cm="1">
        <f t="array" ref="Q181">_xlfn.IFS(WEEKDAY(P181,2)=1,"Monday",WEEKDAY(P181,2)=2,"Tuesday",WEEKDAY(P181,2)=3,"Wednesday",WEEKDAY(P181,2)=4,"Thursday",WEEKDAY(P181,2)=5,"Friday",WEEKDAY(P181,2)=6,"Saturday",WEEKDAY(P181,2)=7,"Sunday")</f>
        <v>Sunday</v>
      </c>
      <c r="R181" s="5">
        <f t="shared" ca="1" si="23"/>
        <v>8</v>
      </c>
      <c r="S181" s="5" cm="1">
        <f t="array" ref="S181">IF(ISBLANK(D181),_xlfn.XLOOKUP(Q181,$Y$4:$Y$10,$AA$4:$AA$10,X),D181)</f>
        <v>11</v>
      </c>
      <c r="T181" s="5" cm="1">
        <f t="array" ref="T181">IF(ISBLANK(E181),_xlfn.XLOOKUP(Q181,$Y$4:$Y$10,$AB$4:$AB$10,X),E181)</f>
        <v>29.7</v>
      </c>
      <c r="U181" s="5" cm="1">
        <f t="array" ref="U181">IF(ISBLANK(F181),_xlfn.XLOOKUP(Q181,$Y$4:$Y$10,$AC$4:$AC$10,X),F181)</f>
        <v>16.119999999999997</v>
      </c>
      <c r="V181" s="5" cm="1">
        <f t="array" ref="V181">IF(ISBLANK(G181),_xlfn.XLOOKUP(Q181,$Y$4:$Y$10,$AD$4:$AD$10,X),G181)</f>
        <v>86</v>
      </c>
    </row>
    <row r="182" spans="1:22" ht="16" x14ac:dyDescent="0.2">
      <c r="A182" s="3">
        <v>159</v>
      </c>
      <c r="B182" s="9">
        <v>45154</v>
      </c>
      <c r="C182" s="5">
        <v>12.34</v>
      </c>
      <c r="D182" s="5">
        <v>36.9</v>
      </c>
      <c r="E182" s="5">
        <v>45.2</v>
      </c>
      <c r="F182" s="6">
        <v>1.5399999999999956</v>
      </c>
      <c r="G182" s="5">
        <v>85</v>
      </c>
      <c r="P182" s="9">
        <v>45154</v>
      </c>
      <c r="Q182" s="5" t="str" cm="1">
        <f t="array" ref="Q182">_xlfn.IFS(WEEKDAY(P182,2)=1,"Monday",WEEKDAY(P182,2)=2,"Tuesday",WEEKDAY(P182,2)=3,"Wednesday",WEEKDAY(P182,2)=4,"Thursday",WEEKDAY(P182,2)=5,"Friday",WEEKDAY(P182,2)=6,"Saturday",WEEKDAY(P182,2)=7,"Sunday")</f>
        <v>Wednesday</v>
      </c>
      <c r="R182" s="5">
        <f t="shared" ca="1" si="23"/>
        <v>12.34</v>
      </c>
      <c r="S182" s="5" cm="1">
        <f t="array" ref="S182">IF(ISBLANK(D182),_xlfn.XLOOKUP(Q182,$Y$4:$Y$10,$AA$4:$AA$10,X),D182)</f>
        <v>36.9</v>
      </c>
      <c r="T182" s="5" cm="1">
        <f t="array" ref="T182">IF(ISBLANK(E182),_xlfn.XLOOKUP(Q182,$Y$4:$Y$10,$AB$4:$AB$10,X),E182)</f>
        <v>45.2</v>
      </c>
      <c r="U182" s="5" cm="1">
        <f t="array" ref="U182">IF(ISBLANK(F182),_xlfn.XLOOKUP(Q182,$Y$4:$Y$10,$AC$4:$AC$10,X),F182)</f>
        <v>1.5399999999999956</v>
      </c>
      <c r="V182" s="5" cm="1">
        <f t="array" ref="V182">IF(ISBLANK(G182),_xlfn.XLOOKUP(Q182,$Y$4:$Y$10,$AD$4:$AD$10,X),G182)</f>
        <v>85</v>
      </c>
    </row>
    <row r="183" spans="1:22" ht="16" x14ac:dyDescent="0.2">
      <c r="A183" s="3">
        <v>190</v>
      </c>
      <c r="B183" s="9">
        <v>45185</v>
      </c>
      <c r="C183" s="5">
        <v>6.74</v>
      </c>
      <c r="D183" s="5">
        <v>12.1</v>
      </c>
      <c r="E183" s="5">
        <v>23.4</v>
      </c>
      <c r="F183" s="6">
        <v>18.560000000000002</v>
      </c>
      <c r="G183" s="5">
        <v>83</v>
      </c>
      <c r="P183" s="9">
        <v>45185</v>
      </c>
      <c r="Q183" s="5" t="str" cm="1">
        <f t="array" ref="Q183">_xlfn.IFS(WEEKDAY(P183,2)=1,"Monday",WEEKDAY(P183,2)=2,"Tuesday",WEEKDAY(P183,2)=3,"Wednesday",WEEKDAY(P183,2)=4,"Thursday",WEEKDAY(P183,2)=5,"Friday",WEEKDAY(P183,2)=6,"Saturday",WEEKDAY(P183,2)=7,"Sunday")</f>
        <v>Saturday</v>
      </c>
      <c r="R183" s="5">
        <f t="shared" ca="1" si="23"/>
        <v>6.74</v>
      </c>
      <c r="S183" s="5" cm="1">
        <f t="array" ref="S183">IF(ISBLANK(D183),_xlfn.XLOOKUP(Q183,$Y$4:$Y$10,$AA$4:$AA$10,X),D183)</f>
        <v>12.1</v>
      </c>
      <c r="T183" s="5" cm="1">
        <f t="array" ref="T183">IF(ISBLANK(E183),_xlfn.XLOOKUP(Q183,$Y$4:$Y$10,$AB$4:$AB$10,X),E183)</f>
        <v>23.4</v>
      </c>
      <c r="U183" s="5" cm="1">
        <f t="array" ref="U183">IF(ISBLANK(F183),_xlfn.XLOOKUP(Q183,$Y$4:$Y$10,$AC$4:$AC$10,X),F183)</f>
        <v>18.560000000000002</v>
      </c>
      <c r="V183" s="5" cm="1">
        <f t="array" ref="V183">IF(ISBLANK(G183),_xlfn.XLOOKUP(Q183,$Y$4:$Y$10,$AD$4:$AD$10,X),G183)</f>
        <v>83</v>
      </c>
    </row>
    <row r="184" spans="1:22" ht="16" x14ac:dyDescent="0.2">
      <c r="A184" s="3">
        <v>61</v>
      </c>
      <c r="B184" s="9">
        <v>45056</v>
      </c>
      <c r="C184" s="5">
        <v>16.7</v>
      </c>
      <c r="D184" s="5">
        <v>2</v>
      </c>
      <c r="E184" s="5">
        <v>21.4</v>
      </c>
      <c r="F184" s="6">
        <v>17.79</v>
      </c>
      <c r="G184" s="5">
        <v>83</v>
      </c>
      <c r="P184" s="9">
        <v>45056</v>
      </c>
      <c r="Q184" s="5" t="str" cm="1">
        <f t="array" ref="Q184">_xlfn.IFS(WEEKDAY(P184,2)=1,"Monday",WEEKDAY(P184,2)=2,"Tuesday",WEEKDAY(P184,2)=3,"Wednesday",WEEKDAY(P184,2)=4,"Thursday",WEEKDAY(P184,2)=5,"Friday",WEEKDAY(P184,2)=6,"Saturday",WEEKDAY(P184,2)=7,"Sunday")</f>
        <v>Wednesday</v>
      </c>
      <c r="R184" s="5">
        <f t="shared" ca="1" si="23"/>
        <v>16.7</v>
      </c>
      <c r="S184" s="5" cm="1">
        <f t="array" ref="S184">IF(ISBLANK(D184),_xlfn.XLOOKUP(Q184,$Y$4:$Y$10,$AA$4:$AA$10,X),D184)</f>
        <v>2</v>
      </c>
      <c r="T184" s="5" cm="1">
        <f t="array" ref="T184">IF(ISBLANK(E184),_xlfn.XLOOKUP(Q184,$Y$4:$Y$10,$AB$4:$AB$10,X),E184)</f>
        <v>21.4</v>
      </c>
      <c r="U184" s="5" cm="1">
        <f t="array" ref="U184">IF(ISBLANK(F184),_xlfn.XLOOKUP(Q184,$Y$4:$Y$10,$AC$4:$AC$10,X),F184)</f>
        <v>17.79</v>
      </c>
      <c r="V184" s="5" cm="1">
        <f t="array" ref="V184">IF(ISBLANK(G184),_xlfn.XLOOKUP(Q184,$Y$4:$Y$10,$AD$4:$AD$10,X),G184)</f>
        <v>83</v>
      </c>
    </row>
    <row r="185" spans="1:22" ht="16" x14ac:dyDescent="0.2">
      <c r="A185" s="3">
        <v>77</v>
      </c>
      <c r="B185" s="9">
        <v>45072</v>
      </c>
      <c r="C185" s="5">
        <v>13.5</v>
      </c>
      <c r="D185" s="5">
        <v>1.6</v>
      </c>
      <c r="E185" s="5">
        <v>20.7</v>
      </c>
      <c r="F185" s="6">
        <v>15.27</v>
      </c>
      <c r="G185" s="5">
        <v>83</v>
      </c>
      <c r="P185" s="9">
        <v>45072</v>
      </c>
      <c r="Q185" s="5" t="str" cm="1">
        <f t="array" ref="Q185">_xlfn.IFS(WEEKDAY(P185,2)=1,"Monday",WEEKDAY(P185,2)=2,"Tuesday",WEEKDAY(P185,2)=3,"Wednesday",WEEKDAY(P185,2)=4,"Thursday",WEEKDAY(P185,2)=5,"Friday",WEEKDAY(P185,2)=6,"Saturday",WEEKDAY(P185,2)=7,"Sunday")</f>
        <v>Friday</v>
      </c>
      <c r="R185" s="5">
        <f t="shared" ca="1" si="23"/>
        <v>13.5</v>
      </c>
      <c r="S185" s="5" cm="1">
        <f t="array" ref="S185">IF(ISBLANK(D185),_xlfn.XLOOKUP(Q185,$Y$4:$Y$10,$AA$4:$AA$10,X),D185)</f>
        <v>1.6</v>
      </c>
      <c r="T185" s="5" cm="1">
        <f t="array" ref="T185">IF(ISBLANK(E185),_xlfn.XLOOKUP(Q185,$Y$4:$Y$10,$AB$4:$AB$10,X),E185)</f>
        <v>20.7</v>
      </c>
      <c r="U185" s="5" cm="1">
        <f t="array" ref="U185">IF(ISBLANK(F185),_xlfn.XLOOKUP(Q185,$Y$4:$Y$10,$AC$4:$AC$10,X),F185)</f>
        <v>15.27</v>
      </c>
      <c r="V185" s="5" cm="1">
        <f t="array" ref="V185">IF(ISBLANK(G185),_xlfn.XLOOKUP(Q185,$Y$4:$Y$10,$AD$4:$AD$10,X),G185)</f>
        <v>83</v>
      </c>
    </row>
    <row r="186" spans="1:22" ht="16" x14ac:dyDescent="0.2">
      <c r="A186" s="3">
        <v>122</v>
      </c>
      <c r="B186" s="9">
        <v>45117</v>
      </c>
      <c r="C186" s="5">
        <v>7.76</v>
      </c>
      <c r="D186" s="5">
        <v>21.7</v>
      </c>
      <c r="E186" s="5">
        <v>50.4</v>
      </c>
      <c r="F186" s="6">
        <v>12.57</v>
      </c>
      <c r="G186" s="5">
        <v>81</v>
      </c>
      <c r="P186" s="9">
        <v>45117</v>
      </c>
      <c r="Q186" s="5" t="str" cm="1">
        <f t="array" ref="Q186">_xlfn.IFS(WEEKDAY(P186,2)=1,"Monday",WEEKDAY(P186,2)=2,"Tuesday",WEEKDAY(P186,2)=3,"Wednesday",WEEKDAY(P186,2)=4,"Thursday",WEEKDAY(P186,2)=5,"Friday",WEEKDAY(P186,2)=6,"Saturday",WEEKDAY(P186,2)=7,"Sunday")</f>
        <v>Monday</v>
      </c>
      <c r="R186" s="5">
        <f t="shared" ca="1" si="23"/>
        <v>7.76</v>
      </c>
      <c r="S186" s="5" cm="1">
        <f t="array" ref="S186">IF(ISBLANK(D186),_xlfn.XLOOKUP(Q186,$Y$4:$Y$10,$AA$4:$AA$10,X),D186)</f>
        <v>21.7</v>
      </c>
      <c r="T186" s="5" cm="1">
        <f t="array" ref="T186">IF(ISBLANK(E186),_xlfn.XLOOKUP(Q186,$Y$4:$Y$10,$AB$4:$AB$10,X),E186)</f>
        <v>50.4</v>
      </c>
      <c r="U186" s="5" cm="1">
        <f t="array" ref="U186">IF(ISBLANK(F186),_xlfn.XLOOKUP(Q186,$Y$4:$Y$10,$AC$4:$AC$10,X),F186)</f>
        <v>12.57</v>
      </c>
      <c r="V186" s="5" cm="1">
        <f t="array" ref="V186">IF(ISBLANK(G186),_xlfn.XLOOKUP(Q186,$Y$4:$Y$10,$AD$4:$AD$10,X),G186)</f>
        <v>81</v>
      </c>
    </row>
    <row r="187" spans="1:22" ht="16" x14ac:dyDescent="0.2">
      <c r="A187" s="3">
        <v>127</v>
      </c>
      <c r="B187" s="9">
        <v>45122</v>
      </c>
      <c r="C187" s="5">
        <v>8.56</v>
      </c>
      <c r="D187" s="5">
        <v>38.9</v>
      </c>
      <c r="E187" s="5">
        <v>50.6</v>
      </c>
      <c r="F187" s="6">
        <v>19.989999999999998</v>
      </c>
      <c r="G187" s="5">
        <v>78</v>
      </c>
      <c r="P187" s="9">
        <v>45122</v>
      </c>
      <c r="Q187" s="5" t="str" cm="1">
        <f t="array" ref="Q187">_xlfn.IFS(WEEKDAY(P187,2)=1,"Monday",WEEKDAY(P187,2)=2,"Tuesday",WEEKDAY(P187,2)=3,"Wednesday",WEEKDAY(P187,2)=4,"Thursday",WEEKDAY(P187,2)=5,"Friday",WEEKDAY(P187,2)=6,"Saturday",WEEKDAY(P187,2)=7,"Sunday")</f>
        <v>Saturday</v>
      </c>
      <c r="R187" s="5">
        <f t="shared" ca="1" si="23"/>
        <v>8.56</v>
      </c>
      <c r="S187" s="5" cm="1">
        <f t="array" ref="S187">IF(ISBLANK(D187),_xlfn.XLOOKUP(Q187,$Y$4:$Y$10,$AA$4:$AA$10,X),D187)</f>
        <v>38.9</v>
      </c>
      <c r="T187" s="5" cm="1">
        <f t="array" ref="T187">IF(ISBLANK(E187),_xlfn.XLOOKUP(Q187,$Y$4:$Y$10,$AB$4:$AB$10,X),E187)</f>
        <v>50.6</v>
      </c>
      <c r="U187" s="5" cm="1">
        <f t="array" ref="U187">IF(ISBLANK(F187),_xlfn.XLOOKUP(Q187,$Y$4:$Y$10,$AC$4:$AC$10,X),F187)</f>
        <v>19.989999999999998</v>
      </c>
      <c r="V187" s="5" cm="1">
        <f t="array" ref="V187">IF(ISBLANK(G187),_xlfn.XLOOKUP(Q187,$Y$4:$Y$10,$AD$4:$AD$10,X),G187)</f>
        <v>78</v>
      </c>
    </row>
    <row r="188" spans="1:22" ht="16" x14ac:dyDescent="0.2">
      <c r="A188" s="3">
        <v>120</v>
      </c>
      <c r="B188" s="9">
        <v>45115</v>
      </c>
      <c r="C188" s="5">
        <v>9.879999999999999</v>
      </c>
      <c r="D188" s="5">
        <v>16</v>
      </c>
      <c r="E188" s="5">
        <v>22.3</v>
      </c>
      <c r="F188" s="6">
        <v>1.0199999999999996</v>
      </c>
      <c r="G188" s="5">
        <v>77</v>
      </c>
      <c r="P188" s="9">
        <v>45115</v>
      </c>
      <c r="Q188" s="5" t="str" cm="1">
        <f t="array" ref="Q188">_xlfn.IFS(WEEKDAY(P188,2)=1,"Monday",WEEKDAY(P188,2)=2,"Tuesday",WEEKDAY(P188,2)=3,"Wednesday",WEEKDAY(P188,2)=4,"Thursday",WEEKDAY(P188,2)=5,"Friday",WEEKDAY(P188,2)=6,"Saturday",WEEKDAY(P188,2)=7,"Sunday")</f>
        <v>Saturday</v>
      </c>
      <c r="R188" s="5">
        <f t="shared" ca="1" si="23"/>
        <v>9.879999999999999</v>
      </c>
      <c r="S188" s="5" cm="1">
        <f t="array" ref="S188">IF(ISBLANK(D188),_xlfn.XLOOKUP(Q188,$Y$4:$Y$10,$AA$4:$AA$10,X),D188)</f>
        <v>16</v>
      </c>
      <c r="T188" s="5" cm="1">
        <f t="array" ref="T188">IF(ISBLANK(E188),_xlfn.XLOOKUP(Q188,$Y$4:$Y$10,$AB$4:$AB$10,X),E188)</f>
        <v>22.3</v>
      </c>
      <c r="U188" s="5" cm="1">
        <f t="array" ref="U188">IF(ISBLANK(F188),_xlfn.XLOOKUP(Q188,$Y$4:$Y$10,$AC$4:$AC$10,X),F188)</f>
        <v>1.0199999999999996</v>
      </c>
      <c r="V188" s="5" cm="1">
        <f t="array" ref="V188">IF(ISBLANK(G188),_xlfn.XLOOKUP(Q188,$Y$4:$Y$10,$AD$4:$AD$10,X),G188)</f>
        <v>77</v>
      </c>
    </row>
    <row r="189" spans="1:22" ht="16" x14ac:dyDescent="0.2">
      <c r="A189" s="3">
        <v>92</v>
      </c>
      <c r="B189" s="9">
        <v>45087</v>
      </c>
      <c r="C189" s="5">
        <v>14.72</v>
      </c>
      <c r="D189" s="5">
        <v>1.5</v>
      </c>
      <c r="E189" s="5">
        <v>33</v>
      </c>
      <c r="F189" s="6">
        <v>10.41</v>
      </c>
      <c r="G189" s="5">
        <v>74</v>
      </c>
      <c r="P189" s="9">
        <v>45087</v>
      </c>
      <c r="Q189" s="5" t="str" cm="1">
        <f t="array" ref="Q189">_xlfn.IFS(WEEKDAY(P189,2)=1,"Monday",WEEKDAY(P189,2)=2,"Tuesday",WEEKDAY(P189,2)=3,"Wednesday",WEEKDAY(P189,2)=4,"Thursday",WEEKDAY(P189,2)=5,"Friday",WEEKDAY(P189,2)=6,"Saturday",WEEKDAY(P189,2)=7,"Sunday")</f>
        <v>Saturday</v>
      </c>
      <c r="R189" s="5">
        <f t="shared" ca="1" si="23"/>
        <v>14.72</v>
      </c>
      <c r="S189" s="5" cm="1">
        <f t="array" ref="S189">IF(ISBLANK(D189),_xlfn.XLOOKUP(Q189,$Y$4:$Y$10,$AA$4:$AA$10,X),D189)</f>
        <v>1.5</v>
      </c>
      <c r="T189" s="5" cm="1">
        <f t="array" ref="T189">IF(ISBLANK(E189),_xlfn.XLOOKUP(Q189,$Y$4:$Y$10,$AB$4:$AB$10,X),E189)</f>
        <v>33</v>
      </c>
      <c r="U189" s="5" cm="1">
        <f t="array" ref="U189">IF(ISBLANK(F189),_xlfn.XLOOKUP(Q189,$Y$4:$Y$10,$AC$4:$AC$10,X),F189)</f>
        <v>10.41</v>
      </c>
      <c r="V189" s="5" cm="1">
        <f t="array" ref="V189">IF(ISBLANK(G189),_xlfn.XLOOKUP(Q189,$Y$4:$Y$10,$AD$4:$AD$10,X),G189)</f>
        <v>74</v>
      </c>
    </row>
    <row r="190" spans="1:22" ht="16" x14ac:dyDescent="0.2">
      <c r="A190" s="3">
        <v>57</v>
      </c>
      <c r="B190" s="9">
        <v>45052</v>
      </c>
      <c r="C190" s="5">
        <v>3.46</v>
      </c>
      <c r="D190" s="5">
        <v>28.1</v>
      </c>
      <c r="E190" s="5">
        <v>41.4</v>
      </c>
      <c r="F190" s="6">
        <v>18.220000000000002</v>
      </c>
      <c r="G190" s="5">
        <v>71</v>
      </c>
      <c r="P190" s="9">
        <v>45052</v>
      </c>
      <c r="Q190" s="5" t="str" cm="1">
        <f t="array" ref="Q190">_xlfn.IFS(WEEKDAY(P190,2)=1,"Monday",WEEKDAY(P190,2)=2,"Tuesday",WEEKDAY(P190,2)=3,"Wednesday",WEEKDAY(P190,2)=4,"Thursday",WEEKDAY(P190,2)=5,"Friday",WEEKDAY(P190,2)=6,"Saturday",WEEKDAY(P190,2)=7,"Sunday")</f>
        <v>Saturday</v>
      </c>
      <c r="R190" s="5">
        <f t="shared" ca="1" si="23"/>
        <v>3.46</v>
      </c>
      <c r="S190" s="5" cm="1">
        <f t="array" ref="S190">IF(ISBLANK(D190),_xlfn.XLOOKUP(Q190,$Y$4:$Y$10,$AA$4:$AA$10,X),D190)</f>
        <v>28.1</v>
      </c>
      <c r="T190" s="5" cm="1">
        <f t="array" ref="T190">IF(ISBLANK(E190),_xlfn.XLOOKUP(Q190,$Y$4:$Y$10,$AB$4:$AB$10,X),E190)</f>
        <v>41.4</v>
      </c>
      <c r="U190" s="5" cm="1">
        <f t="array" ref="U190">IF(ISBLANK(F190),_xlfn.XLOOKUP(Q190,$Y$4:$Y$10,$AC$4:$AC$10,X),F190)</f>
        <v>18.220000000000002</v>
      </c>
      <c r="V190" s="5" cm="1">
        <f t="array" ref="V190">IF(ISBLANK(G190),_xlfn.XLOOKUP(Q190,$Y$4:$Y$10,$AD$4:$AD$10,X),G190)</f>
        <v>71</v>
      </c>
    </row>
    <row r="191" spans="1:22" ht="16" x14ac:dyDescent="0.2">
      <c r="A191" s="3">
        <v>133</v>
      </c>
      <c r="B191" s="9">
        <v>45128</v>
      </c>
      <c r="C191" s="5">
        <v>5.68</v>
      </c>
      <c r="D191" s="5">
        <v>27.2</v>
      </c>
      <c r="E191" s="5">
        <v>2.1</v>
      </c>
      <c r="F191" s="6">
        <v>13.6</v>
      </c>
      <c r="G191" s="5">
        <v>71</v>
      </c>
      <c r="P191" s="9">
        <v>45128</v>
      </c>
      <c r="Q191" s="5" t="str" cm="1">
        <f t="array" ref="Q191">_xlfn.IFS(WEEKDAY(P191,2)=1,"Monday",WEEKDAY(P191,2)=2,"Tuesday",WEEKDAY(P191,2)=3,"Wednesday",WEEKDAY(P191,2)=4,"Thursday",WEEKDAY(P191,2)=5,"Friday",WEEKDAY(P191,2)=6,"Saturday",WEEKDAY(P191,2)=7,"Sunday")</f>
        <v>Friday</v>
      </c>
      <c r="R191" s="5">
        <f t="shared" ca="1" si="23"/>
        <v>5.68</v>
      </c>
      <c r="S191" s="5" cm="1">
        <f t="array" ref="S191">IF(ISBLANK(D191),_xlfn.XLOOKUP(Q191,$Y$4:$Y$10,$AA$4:$AA$10,X),D191)</f>
        <v>27.2</v>
      </c>
      <c r="T191" s="5" cm="1">
        <f t="array" ref="T191">IF(ISBLANK(E191),_xlfn.XLOOKUP(Q191,$Y$4:$Y$10,$AB$4:$AB$10,X),E191)</f>
        <v>2.1</v>
      </c>
      <c r="U191" s="5" cm="1">
        <f t="array" ref="U191">IF(ISBLANK(F191),_xlfn.XLOOKUP(Q191,$Y$4:$Y$10,$AC$4:$AC$10,X),F191)</f>
        <v>13.6</v>
      </c>
      <c r="V191" s="5" cm="1">
        <f t="array" ref="V191">IF(ISBLANK(G191),_xlfn.XLOOKUP(Q191,$Y$4:$Y$10,$AD$4:$AD$10,X),G191)</f>
        <v>71</v>
      </c>
    </row>
    <row r="192" spans="1:22" ht="16" x14ac:dyDescent="0.2">
      <c r="A192" s="3">
        <v>193</v>
      </c>
      <c r="B192" s="9">
        <v>45188</v>
      </c>
      <c r="C192" s="5">
        <v>12.44</v>
      </c>
      <c r="D192" s="5">
        <v>4.0999999999999996</v>
      </c>
      <c r="E192" s="5">
        <v>31.6</v>
      </c>
      <c r="F192" s="6">
        <v>11.129999999999999</v>
      </c>
      <c r="G192" s="5">
        <v>62</v>
      </c>
      <c r="P192" s="9">
        <v>45188</v>
      </c>
      <c r="Q192" s="5" t="str" cm="1">
        <f t="array" ref="Q192">_xlfn.IFS(WEEKDAY(P192,2)=1,"Monday",WEEKDAY(P192,2)=2,"Tuesday",WEEKDAY(P192,2)=3,"Wednesday",WEEKDAY(P192,2)=4,"Thursday",WEEKDAY(P192,2)=5,"Friday",WEEKDAY(P192,2)=6,"Saturday",WEEKDAY(P192,2)=7,"Sunday")</f>
        <v>Tuesday</v>
      </c>
      <c r="R192" s="5">
        <f t="shared" ca="1" si="23"/>
        <v>12.44</v>
      </c>
      <c r="S192" s="5" cm="1">
        <f t="array" ref="S192">IF(ISBLANK(D192),_xlfn.XLOOKUP(Q192,$Y$4:$Y$10,$AA$4:$AA$10,X),D192)</f>
        <v>4.0999999999999996</v>
      </c>
      <c r="T192" s="5" cm="1">
        <f t="array" ref="T192">IF(ISBLANK(E192),_xlfn.XLOOKUP(Q192,$Y$4:$Y$10,$AB$4:$AB$10,X),E192)</f>
        <v>31.6</v>
      </c>
      <c r="U192" s="5" cm="1">
        <f t="array" ref="U192">IF(ISBLANK(F192),_xlfn.XLOOKUP(Q192,$Y$4:$Y$10,$AC$4:$AC$10,X),F192)</f>
        <v>11.129999999999999</v>
      </c>
      <c r="V192" s="5" cm="1">
        <f t="array" ref="V192">IF(ISBLANK(G192),_xlfn.XLOOKUP(Q192,$Y$4:$Y$10,$AD$4:$AD$10,X),G192)</f>
        <v>62</v>
      </c>
    </row>
    <row r="193" spans="1:22" ht="16" x14ac:dyDescent="0.2">
      <c r="A193" s="3">
        <v>79</v>
      </c>
      <c r="B193" s="9">
        <v>45074</v>
      </c>
      <c r="C193" s="5">
        <v>8.08</v>
      </c>
      <c r="D193" s="5">
        <v>29.9</v>
      </c>
      <c r="E193" s="5">
        <v>9.4</v>
      </c>
      <c r="F193" s="6">
        <v>11.729999999999999</v>
      </c>
      <c r="G193" s="5">
        <v>62</v>
      </c>
      <c r="P193" s="9">
        <v>45074</v>
      </c>
      <c r="Q193" s="5" t="str" cm="1">
        <f t="array" ref="Q193">_xlfn.IFS(WEEKDAY(P193,2)=1,"Monday",WEEKDAY(P193,2)=2,"Tuesday",WEEKDAY(P193,2)=3,"Wednesday",WEEKDAY(P193,2)=4,"Thursday",WEEKDAY(P193,2)=5,"Friday",WEEKDAY(P193,2)=6,"Saturday",WEEKDAY(P193,2)=7,"Sunday")</f>
        <v>Sunday</v>
      </c>
      <c r="R193" s="5">
        <f t="shared" ca="1" si="23"/>
        <v>8.08</v>
      </c>
      <c r="S193" s="5" cm="1">
        <f t="array" ref="S193">IF(ISBLANK(D193),_xlfn.XLOOKUP(Q193,$Y$4:$Y$10,$AA$4:$AA$10,X),D193)</f>
        <v>29.9</v>
      </c>
      <c r="T193" s="5" cm="1">
        <f t="array" ref="T193">IF(ISBLANK(E193),_xlfn.XLOOKUP(Q193,$Y$4:$Y$10,$AB$4:$AB$10,X),E193)</f>
        <v>9.4</v>
      </c>
      <c r="U193" s="5" cm="1">
        <f t="array" ref="U193">IF(ISBLANK(F193),_xlfn.XLOOKUP(Q193,$Y$4:$Y$10,$AC$4:$AC$10,X),F193)</f>
        <v>11.729999999999999</v>
      </c>
      <c r="V193" s="5" cm="1">
        <f t="array" ref="V193">IF(ISBLANK(G193),_xlfn.XLOOKUP(Q193,$Y$4:$Y$10,$AD$4:$AD$10,X),G193)</f>
        <v>62</v>
      </c>
    </row>
    <row r="194" spans="1:22" ht="16" x14ac:dyDescent="0.2">
      <c r="A194" s="3">
        <v>109</v>
      </c>
      <c r="B194" s="9">
        <v>45104</v>
      </c>
      <c r="C194" s="5">
        <v>9.620000000000001</v>
      </c>
      <c r="D194" s="5">
        <v>0.4</v>
      </c>
      <c r="E194" s="5">
        <v>25.6</v>
      </c>
      <c r="F194" s="6">
        <v>11.269999999999998</v>
      </c>
      <c r="G194" s="5">
        <v>54</v>
      </c>
      <c r="P194" s="9">
        <v>45104</v>
      </c>
      <c r="Q194" s="5" t="str" cm="1">
        <f t="array" ref="Q194">_xlfn.IFS(WEEKDAY(P194,2)=1,"Monday",WEEKDAY(P194,2)=2,"Tuesday",WEEKDAY(P194,2)=3,"Wednesday",WEEKDAY(P194,2)=4,"Thursday",WEEKDAY(P194,2)=5,"Friday",WEEKDAY(P194,2)=6,"Saturday",WEEKDAY(P194,2)=7,"Sunday")</f>
        <v>Tuesday</v>
      </c>
      <c r="R194" s="5">
        <f t="shared" ca="1" si="23"/>
        <v>9.620000000000001</v>
      </c>
      <c r="S194" s="5" cm="1">
        <f t="array" ref="S194">IF(ISBLANK(D194),_xlfn.XLOOKUP(Q194,$Y$4:$Y$10,$AA$4:$AA$10,X),D194)</f>
        <v>0.4</v>
      </c>
      <c r="T194" s="5" cm="1">
        <f t="array" ref="T194">IF(ISBLANK(E194),_xlfn.XLOOKUP(Q194,$Y$4:$Y$10,$AB$4:$AB$10,X),E194)</f>
        <v>25.6</v>
      </c>
      <c r="U194" s="5" cm="1">
        <f t="array" ref="U194">IF(ISBLANK(F194),_xlfn.XLOOKUP(Q194,$Y$4:$Y$10,$AC$4:$AC$10,X),F194)</f>
        <v>11.269999999999998</v>
      </c>
      <c r="V194" s="5" cm="1">
        <f t="array" ref="V194">IF(ISBLANK(G194),_xlfn.XLOOKUP(Q194,$Y$4:$Y$10,$AD$4:$AD$10,X),G194)</f>
        <v>54</v>
      </c>
    </row>
    <row r="195" spans="1:22" ht="16" x14ac:dyDescent="0.2">
      <c r="A195" s="3">
        <v>9</v>
      </c>
      <c r="B195" s="9">
        <v>45004</v>
      </c>
      <c r="C195" s="5">
        <v>9.7200000000000006</v>
      </c>
      <c r="D195" s="5">
        <v>2.1</v>
      </c>
      <c r="E195" s="5">
        <v>1</v>
      </c>
      <c r="F195" s="6">
        <v>1.5100000000000002</v>
      </c>
      <c r="G195" s="5">
        <v>54</v>
      </c>
      <c r="P195" s="9">
        <v>45004</v>
      </c>
      <c r="Q195" s="5" t="str" cm="1">
        <f t="array" ref="Q195">_xlfn.IFS(WEEKDAY(P195,2)=1,"Monday",WEEKDAY(P195,2)=2,"Tuesday",WEEKDAY(P195,2)=3,"Wednesday",WEEKDAY(P195,2)=4,"Thursday",WEEKDAY(P195,2)=5,"Friday",WEEKDAY(P195,2)=6,"Saturday",WEEKDAY(P195,2)=7,"Sunday")</f>
        <v>Sunday</v>
      </c>
      <c r="R195" s="5">
        <f t="shared" ca="1" si="23"/>
        <v>9.7200000000000006</v>
      </c>
      <c r="S195" s="5" cm="1">
        <f t="array" ref="S195">IF(ISBLANK(D195),_xlfn.XLOOKUP(Q195,$Y$4:$Y$10,$AA$4:$AA$10,X),D195)</f>
        <v>2.1</v>
      </c>
      <c r="T195" s="5" cm="1">
        <f t="array" ref="T195">IF(ISBLANK(E195),_xlfn.XLOOKUP(Q195,$Y$4:$Y$10,$AB$4:$AB$10,X),E195)</f>
        <v>1</v>
      </c>
      <c r="U195" s="5" cm="1">
        <f t="array" ref="U195">IF(ISBLANK(F195),_xlfn.XLOOKUP(Q195,$Y$4:$Y$10,$AC$4:$AC$10,X),F195)</f>
        <v>1.5100000000000002</v>
      </c>
      <c r="V195" s="5" cm="1">
        <f t="array" ref="V195">IF(ISBLANK(G195),_xlfn.XLOOKUP(Q195,$Y$4:$Y$10,$AD$4:$AD$10,X),G195)</f>
        <v>54</v>
      </c>
    </row>
    <row r="196" spans="1:22" ht="16" x14ac:dyDescent="0.2">
      <c r="A196" s="3">
        <v>156</v>
      </c>
      <c r="B196" s="9">
        <v>45151</v>
      </c>
      <c r="C196" s="5">
        <v>9.82</v>
      </c>
      <c r="D196" s="5">
        <v>11.6</v>
      </c>
      <c r="E196" s="5">
        <v>5.7</v>
      </c>
      <c r="F196" s="6">
        <v>92</v>
      </c>
      <c r="G196" s="5">
        <v>35</v>
      </c>
      <c r="P196" s="9">
        <v>45151</v>
      </c>
      <c r="Q196" s="5" t="str" cm="1">
        <f t="array" ref="Q196">_xlfn.IFS(WEEKDAY(P196,2)=1,"Monday",WEEKDAY(P196,2)=2,"Tuesday",WEEKDAY(P196,2)=3,"Wednesday",WEEKDAY(P196,2)=4,"Thursday",WEEKDAY(P196,2)=5,"Friday",WEEKDAY(P196,2)=6,"Saturday",WEEKDAY(P196,2)=7,"Sunday")</f>
        <v>Sunday</v>
      </c>
      <c r="R196" s="5">
        <f t="shared" ca="1" si="23"/>
        <v>9.82</v>
      </c>
      <c r="S196" s="5" cm="1">
        <f t="array" ref="S196">IF(ISBLANK(D196),_xlfn.XLOOKUP(Q196,$Y$4:$Y$10,$AA$4:$AA$10,X),D196)</f>
        <v>11.6</v>
      </c>
      <c r="T196" s="5" cm="1">
        <f t="array" ref="T196">IF(ISBLANK(E196),_xlfn.XLOOKUP(Q196,$Y$4:$Y$10,$AB$4:$AB$10,X),E196)</f>
        <v>5.7</v>
      </c>
      <c r="U196" s="5" cm="1">
        <f t="array" ref="U196">IF(ISBLANK(F196),_xlfn.XLOOKUP(Q196,$Y$4:$Y$10,$AC$4:$AC$10,X),F196)</f>
        <v>92</v>
      </c>
      <c r="V196" s="5" cm="1">
        <f t="array" ref="V196">IF(ISBLANK(G196),_xlfn.XLOOKUP(Q196,$Y$4:$Y$10,$AD$4:$AD$10,X),G196)</f>
        <v>35</v>
      </c>
    </row>
    <row r="197" spans="1:22" ht="16" x14ac:dyDescent="0.2">
      <c r="A197" s="3">
        <v>131</v>
      </c>
      <c r="B197" s="9">
        <v>45126</v>
      </c>
      <c r="C197" s="5">
        <v>6</v>
      </c>
      <c r="D197" s="5">
        <v>39.6</v>
      </c>
      <c r="E197" s="5">
        <v>8.6999999999999993</v>
      </c>
      <c r="F197" s="6">
        <v>111</v>
      </c>
      <c r="G197" s="5">
        <v>28</v>
      </c>
      <c r="P197" s="9">
        <v>45126</v>
      </c>
      <c r="Q197" s="5" t="str" cm="1">
        <f t="array" ref="Q197">_xlfn.IFS(WEEKDAY(P197,2)=1,"Monday",WEEKDAY(P197,2)=2,"Tuesday",WEEKDAY(P197,2)=3,"Wednesday",WEEKDAY(P197,2)=4,"Thursday",WEEKDAY(P197,2)=5,"Friday",WEEKDAY(P197,2)=6,"Saturday",WEEKDAY(P197,2)=7,"Sunday")</f>
        <v>Wednesday</v>
      </c>
      <c r="R197" s="5">
        <f t="shared" ca="1" si="23"/>
        <v>6</v>
      </c>
      <c r="S197" s="5" cm="1">
        <f t="array" ref="S197">IF(ISBLANK(D197),_xlfn.XLOOKUP(Q197,$Y$4:$Y$10,$AA$4:$AA$10,X),D197)</f>
        <v>39.6</v>
      </c>
      <c r="T197" s="5" cm="1">
        <f t="array" ref="T197">IF(ISBLANK(E197),_xlfn.XLOOKUP(Q197,$Y$4:$Y$10,$AB$4:$AB$10,X),E197)</f>
        <v>8.6999999999999993</v>
      </c>
      <c r="U197" s="5" cm="1">
        <f t="array" ref="U197">IF(ISBLANK(F197),_xlfn.XLOOKUP(Q197,$Y$4:$Y$10,$AC$4:$AC$10,X),F197)</f>
        <v>111</v>
      </c>
      <c r="V197" s="5" cm="1">
        <f t="array" ref="V197">IF(ISBLANK(G197),_xlfn.XLOOKUP(Q197,$Y$4:$Y$10,$AD$4:$AD$10,X),G197)</f>
        <v>28</v>
      </c>
    </row>
    <row r="198" spans="1:22" ht="16" x14ac:dyDescent="0.2">
      <c r="A198" s="3">
        <v>23</v>
      </c>
      <c r="B198" s="9">
        <v>45018</v>
      </c>
      <c r="C198" s="5">
        <v>11.64</v>
      </c>
      <c r="D198" s="5">
        <v>15.9</v>
      </c>
      <c r="E198" s="5">
        <v>49.6</v>
      </c>
      <c r="F198" s="6">
        <v>9.4299999999999962</v>
      </c>
      <c r="G198" s="5"/>
      <c r="P198" s="9">
        <v>45018</v>
      </c>
      <c r="Q198" s="5" t="str" cm="1">
        <f t="array" ref="Q198">_xlfn.IFS(WEEKDAY(P198,2)=1,"Monday",WEEKDAY(P198,2)=2,"Tuesday",WEEKDAY(P198,2)=3,"Wednesday",WEEKDAY(P198,2)=4,"Thursday",WEEKDAY(P198,2)=5,"Friday",WEEKDAY(P198,2)=6,"Saturday",WEEKDAY(P198,2)=7,"Sunday")</f>
        <v>Sunday</v>
      </c>
      <c r="R198" s="5">
        <f t="shared" ca="1" si="23"/>
        <v>11.64</v>
      </c>
      <c r="S198" s="5" cm="1">
        <f t="array" ref="S198">IF(ISBLANK(D198),_xlfn.XLOOKUP(Q198,$Y$4:$Y$10,$AA$4:$AA$10,X),D198)</f>
        <v>15.9</v>
      </c>
      <c r="T198" s="5" cm="1">
        <f t="array" ref="T198">IF(ISBLANK(E198),_xlfn.XLOOKUP(Q198,$Y$4:$Y$10,$AB$4:$AB$10,X),E198)</f>
        <v>49.6</v>
      </c>
      <c r="U198" s="5" cm="1">
        <f t="array" ref="U198">IF(ISBLANK(F198),_xlfn.XLOOKUP(Q198,$Y$4:$Y$10,$AC$4:$AC$10,X),F198)</f>
        <v>9.4299999999999962</v>
      </c>
      <c r="V198" s="21" cm="1">
        <f t="array" ref="V198">IF(ISBLANK(G198),_xlfn.XLOOKUP(Q198,$Y$4:$Y$10,$AD$4:$AD$10,X),G198)</f>
        <v>170.89285714285714</v>
      </c>
    </row>
    <row r="199" spans="1:22" ht="16" x14ac:dyDescent="0.2">
      <c r="A199" s="3">
        <v>134</v>
      </c>
      <c r="B199" s="9">
        <v>45129</v>
      </c>
      <c r="C199" s="5">
        <v>45.96</v>
      </c>
      <c r="D199" s="5">
        <v>33.5</v>
      </c>
      <c r="E199" s="5">
        <v>45.1</v>
      </c>
      <c r="F199" s="6">
        <v>20.69</v>
      </c>
      <c r="G199" s="5"/>
      <c r="P199" s="9">
        <v>45129</v>
      </c>
      <c r="Q199" s="5" t="str" cm="1">
        <f t="array" ref="Q199">_xlfn.IFS(WEEKDAY(P199,2)=1,"Monday",WEEKDAY(P199,2)=2,"Tuesday",WEEKDAY(P199,2)=3,"Wednesday",WEEKDAY(P199,2)=4,"Thursday",WEEKDAY(P199,2)=5,"Friday",WEEKDAY(P199,2)=6,"Saturday",WEEKDAY(P199,2)=7,"Sunday")</f>
        <v>Saturday</v>
      </c>
      <c r="R199" s="5">
        <f t="shared" ca="1" si="23"/>
        <v>45.96</v>
      </c>
      <c r="S199" s="5" cm="1">
        <f t="array" ref="S199">IF(ISBLANK(D199),_xlfn.XLOOKUP(Q199,$Y$4:$Y$10,$AA$4:$AA$10,X),D199)</f>
        <v>33.5</v>
      </c>
      <c r="T199" s="5" cm="1">
        <f t="array" ref="T199">IF(ISBLANK(E199),_xlfn.XLOOKUP(Q199,$Y$4:$Y$10,$AB$4:$AB$10,X),E199)</f>
        <v>45.1</v>
      </c>
      <c r="U199" s="5" cm="1">
        <f t="array" ref="U199">IF(ISBLANK(F199),_xlfn.XLOOKUP(Q199,$Y$4:$Y$10,$AC$4:$AC$10,X),F199)</f>
        <v>20.69</v>
      </c>
      <c r="V199" s="21" cm="1">
        <f t="array" ref="V199">IF(ISBLANK(G199),_xlfn.XLOOKUP(Q199,$Y$4:$Y$10,$AD$4:$AD$10,X),G199)</f>
        <v>164.45535714285714</v>
      </c>
    </row>
    <row r="200" spans="1:22" ht="16" x14ac:dyDescent="0.2">
      <c r="A200" s="3">
        <v>144</v>
      </c>
      <c r="B200" s="9">
        <v>45139</v>
      </c>
      <c r="C200" s="5">
        <v>28.919999999999998</v>
      </c>
      <c r="D200" s="5">
        <v>5.7</v>
      </c>
      <c r="E200" s="5">
        <v>34.4</v>
      </c>
      <c r="F200" s="6">
        <v>19.549999999999997</v>
      </c>
      <c r="G200" s="5"/>
      <c r="P200" s="9">
        <v>45139</v>
      </c>
      <c r="Q200" s="5" t="str" cm="1">
        <f t="array" ref="Q200">_xlfn.IFS(WEEKDAY(P200,2)=1,"Monday",WEEKDAY(P200,2)=2,"Tuesday",WEEKDAY(P200,2)=3,"Wednesday",WEEKDAY(P200,2)=4,"Thursday",WEEKDAY(P200,2)=5,"Friday",WEEKDAY(P200,2)=6,"Saturday",WEEKDAY(P200,2)=7,"Sunday")</f>
        <v>Tuesday</v>
      </c>
      <c r="R200" s="5">
        <f t="shared" ca="1" si="23"/>
        <v>28.919999999999998</v>
      </c>
      <c r="S200" s="5" cm="1">
        <f t="array" ref="S200">IF(ISBLANK(D200),_xlfn.XLOOKUP(Q200,$Y$4:$Y$10,$AA$4:$AA$10,X),D200)</f>
        <v>5.7</v>
      </c>
      <c r="T200" s="5" cm="1">
        <f t="array" ref="T200">IF(ISBLANK(E200),_xlfn.XLOOKUP(Q200,$Y$4:$Y$10,$AB$4:$AB$10,X),E200)</f>
        <v>34.4</v>
      </c>
      <c r="U200" s="5" cm="1">
        <f t="array" ref="U200">IF(ISBLANK(F200),_xlfn.XLOOKUP(Q200,$Y$4:$Y$10,$AC$4:$AC$10,X),F200)</f>
        <v>19.549999999999997</v>
      </c>
      <c r="V200" s="21" cm="1">
        <f t="array" ref="V200">IF(ISBLANK(G200),_xlfn.XLOOKUP(Q200,$Y$4:$Y$10,$AD$4:$AD$10,X),G200)</f>
        <v>144.14285714285714</v>
      </c>
    </row>
    <row r="201" spans="1:22" ht="16" x14ac:dyDescent="0.2">
      <c r="A201" s="3">
        <v>110</v>
      </c>
      <c r="B201" s="9">
        <v>45105</v>
      </c>
      <c r="C201" s="5">
        <v>53.08</v>
      </c>
      <c r="D201" s="5">
        <v>26.9</v>
      </c>
      <c r="E201" s="5">
        <v>5.5</v>
      </c>
      <c r="F201" s="6">
        <v>36.789999999999992</v>
      </c>
      <c r="G201" s="5"/>
      <c r="P201" s="9">
        <v>45105</v>
      </c>
      <c r="Q201" s="5" t="str" cm="1">
        <f t="array" ref="Q201">_xlfn.IFS(WEEKDAY(P201,2)=1,"Monday",WEEKDAY(P201,2)=2,"Tuesday",WEEKDAY(P201,2)=3,"Wednesday",WEEKDAY(P201,2)=4,"Thursday",WEEKDAY(P201,2)=5,"Friday",WEEKDAY(P201,2)=6,"Saturday",WEEKDAY(P201,2)=7,"Sunday")</f>
        <v>Wednesday</v>
      </c>
      <c r="R201" s="5">
        <f t="shared" ca="1" si="23"/>
        <v>53.08</v>
      </c>
      <c r="S201" s="5" cm="1">
        <f t="array" ref="S201">IF(ISBLANK(D201),_xlfn.XLOOKUP(Q201,$Y$4:$Y$10,$AA$4:$AA$10,X),D201)</f>
        <v>26.9</v>
      </c>
      <c r="T201" s="5" cm="1">
        <f t="array" ref="T201">IF(ISBLANK(E201),_xlfn.XLOOKUP(Q201,$Y$4:$Y$10,$AB$4:$AB$10,X),E201)</f>
        <v>5.5</v>
      </c>
      <c r="U201" s="5" cm="1">
        <f t="array" ref="U201">IF(ISBLANK(F201),_xlfn.XLOOKUP(Q201,$Y$4:$Y$10,$AC$4:$AC$10,X),F201)</f>
        <v>36.789999999999992</v>
      </c>
      <c r="V201" s="21" cm="1">
        <f t="array" ref="V201">IF(ISBLANK(G201),_xlfn.XLOOKUP(Q201,$Y$4:$Y$10,$AD$4:$AD$10,X),G201)</f>
        <v>140.72222222222223</v>
      </c>
    </row>
  </sheetData>
  <autoFilter ref="A1:G1" xr:uid="{00000000-0001-0000-0000-000000000000}">
    <sortState xmlns:xlrd2="http://schemas.microsoft.com/office/spreadsheetml/2017/richdata2" ref="A2:G201">
      <sortCondition descending="1" ref="G1:G201"/>
    </sortState>
  </autoFilter>
  <mergeCells count="3">
    <mergeCell ref="J46:N46"/>
    <mergeCell ref="J2:N2"/>
    <mergeCell ref="J22:N22"/>
  </mergeCells>
  <pageMargins left="0.7" right="0.7" top="0.75" bottom="0.75" header="0.3" footer="0.3"/>
  <pageSetup paperSize="9" orientation="portrait" horizontalDpi="0" verticalDpi="0"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2E081AA5-8526-CB47-BFAF-AEAD2F2B7176}">
          <xm:f>Regression!1:1048576</xm:f>
        </x15:webExtension>
        <x15:webExtension appRef="{3E8E9417-83CB-5C4B-857A-3D027C8063CC}">
          <xm:f>'Missing Values'!$C$1:$G$5</xm:f>
        </x15:webExtension>
        <x15:webExtension appRef="{D1C3DD41-D87C-CA42-908B-50822BE1514C}">
          <xm:f>Regression!$AE$5:$AN$25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FACC-57DB-1848-8811-7C4D949D5CAB}">
  <dimension ref="A1:AA201"/>
  <sheetViews>
    <sheetView workbookViewId="0"/>
  </sheetViews>
  <sheetFormatPr baseColWidth="10" defaultRowHeight="15" x14ac:dyDescent="0.2"/>
  <cols>
    <col min="9" max="9" width="12.1640625" bestFit="1" customWidth="1"/>
    <col min="22" max="22" width="12.1640625" bestFit="1" customWidth="1"/>
  </cols>
  <sheetData>
    <row r="1" spans="1:27" ht="16" x14ac:dyDescent="0.2">
      <c r="A1" s="7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J1" s="1" t="s">
        <v>2</v>
      </c>
      <c r="K1" s="1" t="s">
        <v>3</v>
      </c>
      <c r="L1" s="1" t="s">
        <v>4</v>
      </c>
      <c r="M1" s="1" t="s">
        <v>5</v>
      </c>
      <c r="N1" s="2" t="s">
        <v>6</v>
      </c>
      <c r="P1" s="27" t="s">
        <v>2</v>
      </c>
      <c r="Q1" s="27" t="s">
        <v>3</v>
      </c>
      <c r="R1" s="27" t="s">
        <v>4</v>
      </c>
      <c r="S1" s="27" t="s">
        <v>5</v>
      </c>
      <c r="T1" s="28" t="s">
        <v>6</v>
      </c>
      <c r="W1" s="27" t="s">
        <v>2</v>
      </c>
      <c r="X1" s="27" t="s">
        <v>3</v>
      </c>
      <c r="Y1" s="27" t="s">
        <v>4</v>
      </c>
      <c r="Z1" s="27" t="s">
        <v>5</v>
      </c>
      <c r="AA1" s="28" t="s">
        <v>6</v>
      </c>
    </row>
    <row r="2" spans="1:27" ht="16" x14ac:dyDescent="0.2">
      <c r="A2" s="3">
        <v>93</v>
      </c>
      <c r="B2" s="9">
        <v>45088</v>
      </c>
      <c r="C2" s="5">
        <v>47.54</v>
      </c>
      <c r="D2" s="5">
        <v>33.5</v>
      </c>
      <c r="E2" s="5">
        <v>59</v>
      </c>
      <c r="F2" s="6">
        <v>14.919999999999995</v>
      </c>
      <c r="G2" s="5">
        <v>811</v>
      </c>
      <c r="I2" s="26" t="s">
        <v>31</v>
      </c>
      <c r="J2" s="4">
        <f>AVERAGE(C2:C201)</f>
        <v>38.152159090909088</v>
      </c>
      <c r="K2" s="4">
        <f t="shared" ref="K2:N2" si="0">AVERAGE(D2:D201)</f>
        <v>24.888888888888903</v>
      </c>
      <c r="L2" s="4">
        <f t="shared" si="0"/>
        <v>30.439949748743725</v>
      </c>
      <c r="M2" s="4">
        <f t="shared" si="0"/>
        <v>18.896719543147199</v>
      </c>
      <c r="N2" s="4">
        <f t="shared" si="0"/>
        <v>154.12882653061226</v>
      </c>
      <c r="P2" s="5">
        <f>IF(C2&gt;$J$7,$J$7,C2)</f>
        <v>47.54</v>
      </c>
      <c r="Q2" s="5">
        <f>IF(D2&gt;$K$7,$K$7,D2)</f>
        <v>33.5</v>
      </c>
      <c r="R2" s="5">
        <v>59</v>
      </c>
      <c r="S2" s="6">
        <f>IF(F2&gt;$M$7,$M$7,F2)</f>
        <v>14.919999999999995</v>
      </c>
      <c r="T2" s="5" cm="1">
        <f t="array" ref="T2">_xlfn.IFS(G2&gt;$N$7,$N$7,G2&lt;$N$8,$N$8,TRUE,G2)</f>
        <v>294</v>
      </c>
      <c r="V2" s="26" t="s">
        <v>31</v>
      </c>
      <c r="W2" s="4">
        <f>AVERAGE(P2:P201)</f>
        <v>36.653737499999991</v>
      </c>
      <c r="X2" s="4">
        <f t="shared" ref="X2:AA2" si="1">AVERAGE(Q2:Q201)</f>
        <v>23.669000000000015</v>
      </c>
      <c r="Y2" s="4">
        <f t="shared" si="1"/>
        <v>30.439949748743725</v>
      </c>
      <c r="Z2" s="4">
        <f t="shared" si="1"/>
        <v>17.712518749999997</v>
      </c>
      <c r="AA2" s="4">
        <f t="shared" si="1"/>
        <v>148.5575</v>
      </c>
    </row>
    <row r="3" spans="1:27" ht="16" x14ac:dyDescent="0.2">
      <c r="A3" s="3">
        <v>64</v>
      </c>
      <c r="B3" s="9">
        <v>45059</v>
      </c>
      <c r="C3" s="5">
        <v>27.54</v>
      </c>
      <c r="D3" s="5">
        <v>29.6</v>
      </c>
      <c r="E3" s="5">
        <v>8.4</v>
      </c>
      <c r="F3" s="6">
        <v>21.71</v>
      </c>
      <c r="G3" s="5">
        <v>298.75</v>
      </c>
      <c r="I3" s="26" t="s">
        <v>33</v>
      </c>
      <c r="J3" s="4">
        <f>QUARTILE(C2:C201,1)</f>
        <v>20.445</v>
      </c>
      <c r="K3" s="4">
        <f t="shared" ref="K3:N3" si="2">QUARTILE(D2:D201,1)</f>
        <v>10.025</v>
      </c>
      <c r="L3" s="4">
        <f t="shared" si="2"/>
        <v>12.7</v>
      </c>
      <c r="M3" s="4">
        <f t="shared" si="2"/>
        <v>11.129999999999999</v>
      </c>
      <c r="N3" s="4">
        <f t="shared" si="2"/>
        <v>114</v>
      </c>
      <c r="P3" s="5">
        <f t="shared" ref="P3:P66" si="3">IF(C3&gt;$J$7,$J$7,C3)</f>
        <v>27.54</v>
      </c>
      <c r="Q3" s="5">
        <f t="shared" ref="Q3:Q66" si="4">IF(D3&gt;$K$7,$K$7,D3)</f>
        <v>29.6</v>
      </c>
      <c r="R3" s="5">
        <v>8.4</v>
      </c>
      <c r="S3" s="6">
        <f t="shared" ref="S3:S66" si="5">IF(F3&gt;$M$7,$M$7,F3)</f>
        <v>21.71</v>
      </c>
      <c r="T3" s="5" cm="1">
        <f t="array" ref="T3">_xlfn.IFS(G3&gt;$N$7,$N$7,G3&lt;$N$8,$N$8,TRUE,G3)</f>
        <v>294</v>
      </c>
      <c r="V3" s="26" t="s">
        <v>33</v>
      </c>
      <c r="W3" s="4">
        <f>QUARTILE(P2:P201,1)</f>
        <v>19.245000000000001</v>
      </c>
      <c r="X3" s="4">
        <f t="shared" ref="X3:AA3" si="6">QUARTILE(Q2:Q201,1)</f>
        <v>9.8249999999999993</v>
      </c>
      <c r="Y3" s="4">
        <f t="shared" si="6"/>
        <v>12.7</v>
      </c>
      <c r="Z3" s="4">
        <f t="shared" si="6"/>
        <v>10.912499999999998</v>
      </c>
      <c r="AA3" s="4">
        <f t="shared" si="6"/>
        <v>112.75</v>
      </c>
    </row>
    <row r="4" spans="1:27" ht="16" x14ac:dyDescent="0.2">
      <c r="A4" s="3">
        <v>184</v>
      </c>
      <c r="B4" s="9">
        <v>45179</v>
      </c>
      <c r="C4" s="5">
        <v>65.52000000000001</v>
      </c>
      <c r="D4" s="5">
        <v>43</v>
      </c>
      <c r="E4" s="5">
        <v>71.8</v>
      </c>
      <c r="F4" s="6">
        <v>21.540000000000006</v>
      </c>
      <c r="G4" s="5">
        <v>272</v>
      </c>
      <c r="I4" s="26" t="s">
        <v>34</v>
      </c>
      <c r="J4">
        <f>QUARTILE(C2:C201,2)</f>
        <v>38.209999999999994</v>
      </c>
      <c r="K4">
        <f t="shared" ref="K4:N4" si="7">QUARTILE(D2:D201,2)</f>
        <v>23.450000000000003</v>
      </c>
      <c r="L4" s="4">
        <f t="shared" si="7"/>
        <v>25.9</v>
      </c>
      <c r="M4" s="4">
        <f t="shared" si="7"/>
        <v>17.100000000000001</v>
      </c>
      <c r="N4" s="4">
        <f t="shared" si="7"/>
        <v>139</v>
      </c>
      <c r="P4" s="5">
        <f t="shared" si="3"/>
        <v>65.52000000000001</v>
      </c>
      <c r="Q4" s="5">
        <f t="shared" si="4"/>
        <v>43</v>
      </c>
      <c r="R4" s="5">
        <v>71.8</v>
      </c>
      <c r="S4" s="6">
        <f t="shared" si="5"/>
        <v>21.540000000000006</v>
      </c>
      <c r="T4" s="5" cm="1">
        <f t="array" ref="T4">_xlfn.IFS(G4&gt;$N$7,$N$7,G4&lt;$N$8,$N$8,TRUE,G4)</f>
        <v>272</v>
      </c>
      <c r="V4" s="26" t="s">
        <v>34</v>
      </c>
      <c r="W4">
        <f>QUARTILE(P2:P201,2)</f>
        <v>37.709999999999994</v>
      </c>
      <c r="X4">
        <f t="shared" ref="X4:AA4" si="8">QUARTILE(Q2:Q201,2)</f>
        <v>22.9</v>
      </c>
      <c r="Y4">
        <f t="shared" si="8"/>
        <v>25.9</v>
      </c>
      <c r="Z4">
        <f t="shared" si="8"/>
        <v>16.93</v>
      </c>
      <c r="AA4">
        <f t="shared" si="8"/>
        <v>137.5</v>
      </c>
    </row>
    <row r="5" spans="1:27" ht="16" x14ac:dyDescent="0.2">
      <c r="A5" s="3">
        <v>176</v>
      </c>
      <c r="B5" s="9">
        <v>45171</v>
      </c>
      <c r="C5" s="5">
        <v>64.38</v>
      </c>
      <c r="D5" s="5">
        <v>48.9</v>
      </c>
      <c r="E5" s="5">
        <v>41.8</v>
      </c>
      <c r="F5" s="6">
        <v>35.42</v>
      </c>
      <c r="G5" s="5">
        <v>271</v>
      </c>
      <c r="I5" s="26" t="s">
        <v>35</v>
      </c>
      <c r="J5" s="4">
        <f>QUARTILE(C2:C201,3)</f>
        <v>50.875</v>
      </c>
      <c r="K5" s="4">
        <f t="shared" ref="K5:N5" si="9">QUARTILE(D2:D201,3)</f>
        <v>36.875</v>
      </c>
      <c r="L5" s="4">
        <f t="shared" si="9"/>
        <v>45.1</v>
      </c>
      <c r="M5" s="4">
        <f t="shared" si="9"/>
        <v>23.490000000000006</v>
      </c>
      <c r="N5" s="4">
        <f t="shared" si="9"/>
        <v>186</v>
      </c>
      <c r="P5" s="5">
        <f t="shared" si="3"/>
        <v>64.38</v>
      </c>
      <c r="Q5" s="5">
        <f t="shared" si="4"/>
        <v>48.9</v>
      </c>
      <c r="R5" s="5">
        <v>41.8</v>
      </c>
      <c r="S5" s="6">
        <f t="shared" si="5"/>
        <v>35.42</v>
      </c>
      <c r="T5" s="5" cm="1">
        <f t="array" ref="T5">_xlfn.IFS(G5&gt;$N$7,$N$7,G5&lt;$N$8,$N$8,TRUE,G5)</f>
        <v>271</v>
      </c>
      <c r="V5" s="26" t="s">
        <v>35</v>
      </c>
      <c r="W5" s="4">
        <f>QUARTILE(P2:P201,3)</f>
        <v>50.744999999999997</v>
      </c>
      <c r="X5" s="4">
        <f t="shared" ref="X5:AA5" si="10">QUARTILE(Q2:Q201,3)</f>
        <v>36.824999999999996</v>
      </c>
      <c r="Y5" s="4">
        <f t="shared" si="10"/>
        <v>45.1</v>
      </c>
      <c r="Z5" s="4">
        <f t="shared" si="10"/>
        <v>23.407499999999999</v>
      </c>
      <c r="AA5" s="4">
        <f t="shared" si="10"/>
        <v>186</v>
      </c>
    </row>
    <row r="6" spans="1:27" ht="16" x14ac:dyDescent="0.2">
      <c r="A6" s="3">
        <v>148</v>
      </c>
      <c r="B6" s="9">
        <v>45143</v>
      </c>
      <c r="C6" s="5">
        <v>50.64</v>
      </c>
      <c r="D6" s="5">
        <v>49</v>
      </c>
      <c r="E6" s="5">
        <v>44.3</v>
      </c>
      <c r="F6" s="6">
        <v>31.1</v>
      </c>
      <c r="G6" s="5">
        <v>265</v>
      </c>
      <c r="I6" s="26" t="s">
        <v>36</v>
      </c>
      <c r="J6" s="4">
        <f>J5-J3</f>
        <v>30.43</v>
      </c>
      <c r="K6" s="4">
        <f t="shared" ref="K6:N6" si="11">K5-K3</f>
        <v>26.85</v>
      </c>
      <c r="L6" s="4">
        <f t="shared" si="11"/>
        <v>32.400000000000006</v>
      </c>
      <c r="M6" s="4">
        <f t="shared" si="11"/>
        <v>12.360000000000007</v>
      </c>
      <c r="N6" s="4">
        <f t="shared" si="11"/>
        <v>72</v>
      </c>
      <c r="P6" s="5">
        <f t="shared" si="3"/>
        <v>50.64</v>
      </c>
      <c r="Q6" s="5">
        <f t="shared" si="4"/>
        <v>49</v>
      </c>
      <c r="R6" s="5">
        <v>44.3</v>
      </c>
      <c r="S6" s="6">
        <f t="shared" si="5"/>
        <v>31.1</v>
      </c>
      <c r="T6" s="5" cm="1">
        <f t="array" ref="T6">_xlfn.IFS(G6&gt;$N$7,$N$7,G6&lt;$N$8,$N$8,TRUE,G6)</f>
        <v>265</v>
      </c>
      <c r="V6" s="26" t="s">
        <v>36</v>
      </c>
      <c r="W6" s="4">
        <f>W5-W3</f>
        <v>31.499999999999996</v>
      </c>
      <c r="X6" s="4">
        <f t="shared" ref="X6:AA6" si="12">X5-X3</f>
        <v>26.999999999999996</v>
      </c>
      <c r="Y6" s="4">
        <f t="shared" si="12"/>
        <v>32.400000000000006</v>
      </c>
      <c r="Z6" s="4">
        <f t="shared" si="12"/>
        <v>12.495000000000001</v>
      </c>
      <c r="AA6" s="4">
        <f t="shared" si="12"/>
        <v>73.25</v>
      </c>
    </row>
    <row r="7" spans="1:27" ht="16" x14ac:dyDescent="0.2">
      <c r="A7" s="3">
        <v>129</v>
      </c>
      <c r="B7" s="9">
        <v>45124</v>
      </c>
      <c r="C7" s="5">
        <v>54.06</v>
      </c>
      <c r="D7" s="5">
        <v>49</v>
      </c>
      <c r="E7" s="5">
        <v>3.2</v>
      </c>
      <c r="F7" s="6">
        <v>45.25</v>
      </c>
      <c r="G7" s="5">
        <v>264</v>
      </c>
      <c r="I7" s="26" t="s">
        <v>40</v>
      </c>
      <c r="J7">
        <f>J5+1.5*J6</f>
        <v>96.52</v>
      </c>
      <c r="K7">
        <f t="shared" ref="K7:N7" si="13">K5+1.5*K6</f>
        <v>77.150000000000006</v>
      </c>
      <c r="L7">
        <f t="shared" si="13"/>
        <v>93.700000000000017</v>
      </c>
      <c r="M7">
        <f t="shared" si="13"/>
        <v>42.030000000000015</v>
      </c>
      <c r="N7">
        <f t="shared" si="13"/>
        <v>294</v>
      </c>
      <c r="P7" s="5">
        <f t="shared" si="3"/>
        <v>54.06</v>
      </c>
      <c r="Q7" s="5">
        <f t="shared" si="4"/>
        <v>49</v>
      </c>
      <c r="R7" s="5">
        <v>3.2</v>
      </c>
      <c r="S7" s="6">
        <f t="shared" si="5"/>
        <v>42.030000000000015</v>
      </c>
      <c r="T7" s="5" cm="1">
        <f t="array" ref="T7">_xlfn.IFS(G7&gt;$N$7,$N$7,G7&lt;$N$8,$N$8,TRUE,G7)</f>
        <v>264</v>
      </c>
      <c r="V7" s="26" t="s">
        <v>40</v>
      </c>
      <c r="W7" s="4">
        <f>W5+1.5*W6</f>
        <v>97.99499999999999</v>
      </c>
      <c r="X7" s="4">
        <f t="shared" ref="X7:AA7" si="14">X5+1.5*X6</f>
        <v>77.324999999999989</v>
      </c>
      <c r="Y7" s="4">
        <f t="shared" si="14"/>
        <v>93.700000000000017</v>
      </c>
      <c r="Z7" s="4">
        <f t="shared" si="14"/>
        <v>42.15</v>
      </c>
      <c r="AA7" s="4">
        <f t="shared" si="14"/>
        <v>295.875</v>
      </c>
    </row>
    <row r="8" spans="1:27" ht="16" x14ac:dyDescent="0.2">
      <c r="A8" s="3">
        <v>18</v>
      </c>
      <c r="B8" s="9">
        <v>45013</v>
      </c>
      <c r="C8" s="5">
        <v>62.279999999999994</v>
      </c>
      <c r="D8" s="5">
        <v>39.6</v>
      </c>
      <c r="E8" s="5">
        <v>55.8</v>
      </c>
      <c r="F8" s="6">
        <v>25.619999999999997</v>
      </c>
      <c r="G8" s="5">
        <v>258</v>
      </c>
      <c r="I8" s="26" t="s">
        <v>41</v>
      </c>
      <c r="J8">
        <f>J3-1.5*J6</f>
        <v>-25.199999999999996</v>
      </c>
      <c r="K8">
        <f t="shared" ref="K8:N8" si="15">K3-1.5*K6</f>
        <v>-30.250000000000007</v>
      </c>
      <c r="L8">
        <f t="shared" si="15"/>
        <v>-35.900000000000006</v>
      </c>
      <c r="M8">
        <f t="shared" si="15"/>
        <v>-7.4100000000000108</v>
      </c>
      <c r="N8">
        <f t="shared" si="15"/>
        <v>6</v>
      </c>
      <c r="P8" s="5">
        <f t="shared" si="3"/>
        <v>62.279999999999994</v>
      </c>
      <c r="Q8" s="5">
        <f t="shared" si="4"/>
        <v>39.6</v>
      </c>
      <c r="R8" s="5">
        <v>55.8</v>
      </c>
      <c r="S8" s="6">
        <f t="shared" si="5"/>
        <v>25.619999999999997</v>
      </c>
      <c r="T8" s="5" cm="1">
        <f t="array" ref="T8">_xlfn.IFS(G8&gt;$N$7,$N$7,G8&lt;$N$8,$N$8,TRUE,G8)</f>
        <v>258</v>
      </c>
      <c r="V8" s="26" t="s">
        <v>41</v>
      </c>
      <c r="W8" s="4">
        <f>W3-1.5*W6</f>
        <v>-28.004999999999992</v>
      </c>
      <c r="X8" s="4">
        <f t="shared" ref="X8:AA8" si="16">X3-1.5*X6</f>
        <v>-30.674999999999994</v>
      </c>
      <c r="Y8" s="4">
        <f t="shared" si="16"/>
        <v>-35.900000000000006</v>
      </c>
      <c r="Z8" s="4">
        <f t="shared" si="16"/>
        <v>-7.8300000000000018</v>
      </c>
      <c r="AA8" s="4">
        <f t="shared" si="16"/>
        <v>2.875</v>
      </c>
    </row>
    <row r="9" spans="1:27" ht="16" x14ac:dyDescent="0.2">
      <c r="A9" s="3">
        <v>99</v>
      </c>
      <c r="B9" s="9">
        <v>45094</v>
      </c>
      <c r="C9" s="5">
        <v>64.94</v>
      </c>
      <c r="D9" s="5">
        <v>42.3</v>
      </c>
      <c r="E9" s="5">
        <v>51.2</v>
      </c>
      <c r="F9" s="6">
        <v>29.639999999999993</v>
      </c>
      <c r="G9" s="5">
        <v>257</v>
      </c>
      <c r="I9" s="19" t="s">
        <v>62</v>
      </c>
      <c r="J9" s="13">
        <f>COUNTIF(C2:C201,"&gt;"&amp;J7) + COUNTIF(C2:C201,"&lt;"&amp;J8)</f>
        <v>3</v>
      </c>
      <c r="K9" s="13">
        <f t="shared" ref="K9:N9" si="17">COUNTIF(D2:D201,"&gt;"&amp;K7) + COUNTIF(D2:D201,"&lt;"&amp;K8)</f>
        <v>2</v>
      </c>
      <c r="L9" s="13">
        <f t="shared" si="17"/>
        <v>0</v>
      </c>
      <c r="M9" s="13">
        <f t="shared" si="17"/>
        <v>6</v>
      </c>
      <c r="N9" s="13">
        <f t="shared" si="17"/>
        <v>2</v>
      </c>
      <c r="P9" s="5">
        <f t="shared" si="3"/>
        <v>64.94</v>
      </c>
      <c r="Q9" s="5">
        <f t="shared" si="4"/>
        <v>42.3</v>
      </c>
      <c r="R9" s="5">
        <v>51.2</v>
      </c>
      <c r="S9" s="6">
        <f t="shared" si="5"/>
        <v>29.639999999999993</v>
      </c>
      <c r="T9" s="5" cm="1">
        <f t="array" ref="T9">_xlfn.IFS(G9&gt;$N$7,$N$7,G9&lt;$N$8,$N$8,TRUE,G9)</f>
        <v>257</v>
      </c>
      <c r="V9" s="19" t="s">
        <v>62</v>
      </c>
      <c r="W9" s="13">
        <f>COUNTIF(P2:P201,"&gt;"&amp;W7) + COUNTIF(P2:P201,"&lt;"&amp;W8)</f>
        <v>0</v>
      </c>
      <c r="X9" s="13">
        <f t="shared" ref="X9:AA9" si="18">COUNTIF(Q2:Q201,"&gt;"&amp;X7) + COUNTIF(Q2:Q201,"&lt;"&amp;X8)</f>
        <v>0</v>
      </c>
      <c r="Y9" s="13">
        <f t="shared" si="18"/>
        <v>0</v>
      </c>
      <c r="Z9" s="13">
        <f t="shared" si="18"/>
        <v>0</v>
      </c>
      <c r="AA9" s="13">
        <f t="shared" si="18"/>
        <v>0</v>
      </c>
    </row>
    <row r="10" spans="1:27" ht="16" x14ac:dyDescent="0.2">
      <c r="A10" s="3">
        <v>37</v>
      </c>
      <c r="B10" s="9">
        <v>45032</v>
      </c>
      <c r="C10" s="5">
        <v>56.379999999999995</v>
      </c>
      <c r="D10" s="5">
        <v>43.8</v>
      </c>
      <c r="E10" s="5">
        <v>5</v>
      </c>
      <c r="F10" s="6">
        <v>46.589999999999996</v>
      </c>
      <c r="G10" s="5">
        <v>256</v>
      </c>
      <c r="P10" s="5">
        <f t="shared" si="3"/>
        <v>56.379999999999995</v>
      </c>
      <c r="Q10" s="5">
        <f t="shared" si="4"/>
        <v>43.8</v>
      </c>
      <c r="R10" s="5">
        <v>5</v>
      </c>
      <c r="S10" s="6">
        <f t="shared" si="5"/>
        <v>42.030000000000015</v>
      </c>
      <c r="T10" s="5" cm="1">
        <f t="array" ref="T10">_xlfn.IFS(G10&gt;$N$7,$N$7,G10&lt;$N$8,$N$8,TRUE,G10)</f>
        <v>256</v>
      </c>
    </row>
    <row r="11" spans="1:27" ht="16" x14ac:dyDescent="0.2">
      <c r="A11" s="3">
        <v>102</v>
      </c>
      <c r="B11" s="9">
        <v>45097</v>
      </c>
      <c r="C11" s="5">
        <v>63.279999999999994</v>
      </c>
      <c r="D11" s="5">
        <v>36.299999999999997</v>
      </c>
      <c r="E11" s="5">
        <v>93.625</v>
      </c>
      <c r="F11" s="6">
        <v>10.339999999999989</v>
      </c>
      <c r="G11" s="5">
        <v>254</v>
      </c>
      <c r="P11" s="5">
        <f t="shared" si="3"/>
        <v>63.279999999999994</v>
      </c>
      <c r="Q11" s="5">
        <f t="shared" si="4"/>
        <v>36.299999999999997</v>
      </c>
      <c r="R11" s="5">
        <v>93.625</v>
      </c>
      <c r="S11" s="6">
        <f t="shared" si="5"/>
        <v>10.339999999999989</v>
      </c>
      <c r="T11" s="5" cm="1">
        <f t="array" ref="T11">_xlfn.IFS(G11&gt;$N$7,$N$7,G11&lt;$N$8,$N$8,TRUE,G11)</f>
        <v>254</v>
      </c>
    </row>
    <row r="12" spans="1:27" ht="16" x14ac:dyDescent="0.2">
      <c r="A12" s="3">
        <v>48</v>
      </c>
      <c r="B12" s="9">
        <v>45043</v>
      </c>
      <c r="C12" s="5">
        <v>52.980000000000004</v>
      </c>
      <c r="D12" s="5">
        <v>41.5</v>
      </c>
      <c r="E12" s="5">
        <v>18.5</v>
      </c>
      <c r="F12" s="6">
        <v>37.340000000000003</v>
      </c>
      <c r="G12" s="5">
        <v>245</v>
      </c>
      <c r="P12" s="5">
        <f t="shared" si="3"/>
        <v>52.980000000000004</v>
      </c>
      <c r="Q12" s="5">
        <f t="shared" si="4"/>
        <v>41.5</v>
      </c>
      <c r="R12" s="5">
        <v>18.5</v>
      </c>
      <c r="S12" s="6">
        <f t="shared" si="5"/>
        <v>37.340000000000003</v>
      </c>
      <c r="T12" s="5" cm="1">
        <f t="array" ref="T12">_xlfn.IFS(G12&gt;$N$7,$N$7,G12&lt;$N$8,$N$8,TRUE,G12)</f>
        <v>245</v>
      </c>
    </row>
    <row r="13" spans="1:27" ht="16" x14ac:dyDescent="0.2">
      <c r="A13" s="3">
        <v>56</v>
      </c>
      <c r="B13" s="9">
        <v>45051</v>
      </c>
      <c r="C13" s="5">
        <v>40.78</v>
      </c>
      <c r="D13" s="5">
        <v>49.4</v>
      </c>
      <c r="E13" s="5">
        <v>60</v>
      </c>
      <c r="F13" s="6">
        <v>20.590000000000003</v>
      </c>
      <c r="G13" s="5">
        <v>240</v>
      </c>
      <c r="P13" s="5">
        <f t="shared" si="3"/>
        <v>40.78</v>
      </c>
      <c r="Q13" s="5">
        <f t="shared" si="4"/>
        <v>49.4</v>
      </c>
      <c r="R13" s="5">
        <v>60</v>
      </c>
      <c r="S13" s="6">
        <f t="shared" si="5"/>
        <v>20.590000000000003</v>
      </c>
      <c r="T13" s="5" cm="1">
        <f t="array" ref="T13">_xlfn.IFS(G13&gt;$N$7,$N$7,G13&lt;$N$8,$N$8,TRUE,G13)</f>
        <v>240</v>
      </c>
    </row>
    <row r="14" spans="1:27" ht="16" x14ac:dyDescent="0.2">
      <c r="A14" s="3">
        <v>62</v>
      </c>
      <c r="B14" s="9">
        <v>45057</v>
      </c>
      <c r="C14" s="5">
        <v>61.260000000000005</v>
      </c>
      <c r="D14" s="5">
        <v>42.7</v>
      </c>
      <c r="E14" s="5">
        <v>54.7</v>
      </c>
      <c r="F14" s="6">
        <v>25.6</v>
      </c>
      <c r="G14" s="5">
        <v>240</v>
      </c>
      <c r="P14" s="5">
        <f t="shared" si="3"/>
        <v>61.260000000000005</v>
      </c>
      <c r="Q14" s="5">
        <f t="shared" si="4"/>
        <v>42.7</v>
      </c>
      <c r="R14" s="5">
        <v>54.7</v>
      </c>
      <c r="S14" s="6">
        <f t="shared" si="5"/>
        <v>25.6</v>
      </c>
      <c r="T14" s="5" cm="1">
        <f t="array" ref="T14">_xlfn.IFS(G14&gt;$N$7,$N$7,G14&lt;$N$8,$N$8,TRUE,G14)</f>
        <v>240</v>
      </c>
    </row>
    <row r="15" spans="1:27" ht="16" x14ac:dyDescent="0.2">
      <c r="A15" s="3">
        <v>16</v>
      </c>
      <c r="B15" s="9">
        <v>45011</v>
      </c>
      <c r="C15" s="5">
        <v>42.08</v>
      </c>
      <c r="D15" s="5">
        <v>47.7</v>
      </c>
      <c r="E15" s="5">
        <v>52.9</v>
      </c>
      <c r="F15" s="6">
        <v>22.23</v>
      </c>
      <c r="G15" s="5">
        <v>240</v>
      </c>
      <c r="P15" s="5">
        <f t="shared" si="3"/>
        <v>42.08</v>
      </c>
      <c r="Q15" s="5">
        <f t="shared" si="4"/>
        <v>47.7</v>
      </c>
      <c r="R15" s="5">
        <v>52.9</v>
      </c>
      <c r="S15" s="6">
        <f t="shared" si="5"/>
        <v>22.23</v>
      </c>
      <c r="T15" s="5" cm="1">
        <f t="array" ref="T15">_xlfn.IFS(G15&gt;$N$7,$N$7,G15&lt;$N$8,$N$8,TRUE,G15)</f>
        <v>240</v>
      </c>
    </row>
    <row r="16" spans="1:27" ht="16" x14ac:dyDescent="0.2">
      <c r="A16" s="3">
        <v>59</v>
      </c>
      <c r="B16" s="9">
        <v>45054</v>
      </c>
      <c r="C16" s="5">
        <v>49.160000000000004</v>
      </c>
      <c r="D16" s="5">
        <v>49.6</v>
      </c>
      <c r="E16" s="5">
        <v>37.700000000000003</v>
      </c>
      <c r="F16" s="6">
        <v>30.8</v>
      </c>
      <c r="G16" s="5">
        <v>239</v>
      </c>
      <c r="P16" s="5">
        <f t="shared" si="3"/>
        <v>49.160000000000004</v>
      </c>
      <c r="Q16" s="5">
        <f t="shared" si="4"/>
        <v>49.6</v>
      </c>
      <c r="R16" s="5">
        <v>37.700000000000003</v>
      </c>
      <c r="S16" s="6">
        <f t="shared" si="5"/>
        <v>30.8</v>
      </c>
      <c r="T16" s="5" cm="1">
        <f t="array" ref="T16">_xlfn.IFS(G16&gt;$N$7,$N$7,G16&lt;$N$8,$N$8,TRUE,G16)</f>
        <v>239</v>
      </c>
    </row>
    <row r="17" spans="1:20" ht="16" x14ac:dyDescent="0.2">
      <c r="A17" s="3">
        <v>1</v>
      </c>
      <c r="B17" s="9">
        <v>44996</v>
      </c>
      <c r="C17" s="5">
        <v>56.02</v>
      </c>
      <c r="D17" s="5">
        <v>37.799999999999997</v>
      </c>
      <c r="E17" s="5">
        <v>69.2</v>
      </c>
      <c r="F17" s="6">
        <v>14.229999999999993</v>
      </c>
      <c r="G17" s="5">
        <v>236</v>
      </c>
      <c r="P17" s="5">
        <f t="shared" si="3"/>
        <v>56.02</v>
      </c>
      <c r="Q17" s="5">
        <f t="shared" si="4"/>
        <v>37.799999999999997</v>
      </c>
      <c r="R17" s="5">
        <v>69.2</v>
      </c>
      <c r="S17" s="6">
        <f t="shared" si="5"/>
        <v>14.229999999999993</v>
      </c>
      <c r="T17" s="5" cm="1">
        <f t="array" ref="T17">_xlfn.IFS(G17&gt;$N$7,$N$7,G17&lt;$N$8,$N$8,TRUE,G17)</f>
        <v>236</v>
      </c>
    </row>
    <row r="18" spans="1:20" ht="16" x14ac:dyDescent="0.2">
      <c r="A18" s="3">
        <v>199</v>
      </c>
      <c r="B18" s="9">
        <v>45194</v>
      </c>
      <c r="C18" s="5">
        <v>57.720000000000006</v>
      </c>
      <c r="D18" s="5">
        <v>42</v>
      </c>
      <c r="E18" s="5">
        <v>66.2</v>
      </c>
      <c r="F18" s="6">
        <v>22.879999999999995</v>
      </c>
      <c r="G18" s="5">
        <v>235.5</v>
      </c>
      <c r="P18" s="5">
        <f t="shared" si="3"/>
        <v>57.720000000000006</v>
      </c>
      <c r="Q18" s="5">
        <f t="shared" si="4"/>
        <v>42</v>
      </c>
      <c r="R18" s="5">
        <v>66.2</v>
      </c>
      <c r="S18" s="6">
        <f t="shared" si="5"/>
        <v>22.879999999999995</v>
      </c>
      <c r="T18" s="5" cm="1">
        <f t="array" ref="T18">_xlfn.IFS(G18&gt;$N$7,$N$7,G18&lt;$N$8,$N$8,TRUE,G18)</f>
        <v>235.5</v>
      </c>
    </row>
    <row r="19" spans="1:20" ht="16" x14ac:dyDescent="0.2">
      <c r="A19" s="3">
        <v>53</v>
      </c>
      <c r="B19" s="9">
        <v>45048</v>
      </c>
      <c r="C19" s="5">
        <v>44.28</v>
      </c>
      <c r="D19" s="5">
        <v>41.7</v>
      </c>
      <c r="E19" s="5">
        <v>39.6</v>
      </c>
      <c r="F19" s="6">
        <v>26.65</v>
      </c>
      <c r="G19" s="5">
        <v>235</v>
      </c>
      <c r="P19" s="5">
        <f t="shared" si="3"/>
        <v>44.28</v>
      </c>
      <c r="Q19" s="5">
        <f t="shared" si="4"/>
        <v>41.7</v>
      </c>
      <c r="R19" s="5">
        <v>39.6</v>
      </c>
      <c r="S19" s="6">
        <f t="shared" si="5"/>
        <v>26.65</v>
      </c>
      <c r="T19" s="5" cm="1">
        <f t="array" ref="T19">_xlfn.IFS(G19&gt;$N$7,$N$7,G19&lt;$N$8,$N$8,TRUE,G19)</f>
        <v>235</v>
      </c>
    </row>
    <row r="20" spans="1:20" ht="16" x14ac:dyDescent="0.2">
      <c r="A20" s="3">
        <v>31</v>
      </c>
      <c r="B20" s="9">
        <v>45026</v>
      </c>
      <c r="C20" s="5">
        <v>59.58</v>
      </c>
      <c r="D20" s="5">
        <v>28.3</v>
      </c>
      <c r="E20" s="5">
        <v>43.2</v>
      </c>
      <c r="F20" s="6">
        <v>26.159999999999997</v>
      </c>
      <c r="G20" s="5">
        <v>231</v>
      </c>
      <c r="P20" s="5">
        <f t="shared" si="3"/>
        <v>59.58</v>
      </c>
      <c r="Q20" s="5">
        <f t="shared" si="4"/>
        <v>28.3</v>
      </c>
      <c r="R20" s="5">
        <v>43.2</v>
      </c>
      <c r="S20" s="6">
        <f t="shared" si="5"/>
        <v>26.159999999999997</v>
      </c>
      <c r="T20" s="5" cm="1">
        <f t="array" ref="T20">_xlfn.IFS(G20&gt;$N$7,$N$7,G20&lt;$N$8,$N$8,TRUE,G20)</f>
        <v>231</v>
      </c>
    </row>
    <row r="21" spans="1:20" ht="16" x14ac:dyDescent="0.2">
      <c r="A21" s="3">
        <v>40</v>
      </c>
      <c r="B21" s="9">
        <v>45035</v>
      </c>
      <c r="C21" s="5">
        <v>53.6</v>
      </c>
      <c r="D21" s="5">
        <v>37.700000000000003</v>
      </c>
      <c r="E21" s="5">
        <v>32</v>
      </c>
      <c r="F21" s="6">
        <v>28.850000000000005</v>
      </c>
      <c r="G21" s="5">
        <v>230</v>
      </c>
      <c r="P21" s="5">
        <f t="shared" si="3"/>
        <v>53.6</v>
      </c>
      <c r="Q21" s="5">
        <f t="shared" si="4"/>
        <v>37.700000000000003</v>
      </c>
      <c r="R21" s="5">
        <v>32</v>
      </c>
      <c r="S21" s="6">
        <f t="shared" si="5"/>
        <v>28.850000000000005</v>
      </c>
      <c r="T21" s="5" cm="1">
        <f t="array" ref="T21">_xlfn.IFS(G21&gt;$N$7,$N$7,G21&lt;$N$8,$N$8,TRUE,G21)</f>
        <v>230</v>
      </c>
    </row>
    <row r="22" spans="1:20" ht="16" x14ac:dyDescent="0.2">
      <c r="A22" s="3">
        <v>70</v>
      </c>
      <c r="B22" s="9">
        <v>45065</v>
      </c>
      <c r="C22" s="5">
        <v>48.36</v>
      </c>
      <c r="D22" s="5">
        <v>43.9</v>
      </c>
      <c r="E22" s="5">
        <v>27.2</v>
      </c>
      <c r="F22" s="6">
        <v>32.749999999999993</v>
      </c>
      <c r="G22" s="5">
        <v>229</v>
      </c>
      <c r="P22" s="5">
        <f t="shared" si="3"/>
        <v>48.36</v>
      </c>
      <c r="Q22" s="5">
        <f t="shared" si="4"/>
        <v>43.9</v>
      </c>
      <c r="R22" s="5">
        <v>27.2</v>
      </c>
      <c r="S22" s="6">
        <f t="shared" si="5"/>
        <v>32.749999999999993</v>
      </c>
      <c r="T22" s="5" cm="1">
        <f t="array" ref="T22">_xlfn.IFS(G22&gt;$N$7,$N$7,G22&lt;$N$8,$N$8,TRUE,G22)</f>
        <v>229</v>
      </c>
    </row>
    <row r="23" spans="1:20" ht="16" x14ac:dyDescent="0.2">
      <c r="A23" s="3">
        <v>186</v>
      </c>
      <c r="B23" s="9">
        <v>45181</v>
      </c>
      <c r="C23" s="5">
        <v>46</v>
      </c>
      <c r="D23" s="5">
        <v>45.1</v>
      </c>
      <c r="E23" s="5">
        <v>19.600000000000001</v>
      </c>
      <c r="F23" s="6">
        <v>35.209999999999994</v>
      </c>
      <c r="G23" s="5">
        <v>228</v>
      </c>
      <c r="P23" s="5">
        <f t="shared" si="3"/>
        <v>46</v>
      </c>
      <c r="Q23" s="5">
        <f t="shared" si="4"/>
        <v>45.1</v>
      </c>
      <c r="R23" s="5">
        <v>19.600000000000001</v>
      </c>
      <c r="S23" s="6">
        <f t="shared" si="5"/>
        <v>35.209999999999994</v>
      </c>
      <c r="T23" s="5" cm="1">
        <f t="array" ref="T23">_xlfn.IFS(G23&gt;$N$7,$N$7,G23&lt;$N$8,$N$8,TRUE,G23)</f>
        <v>228</v>
      </c>
    </row>
    <row r="24" spans="1:20" ht="16" x14ac:dyDescent="0.2">
      <c r="A24" s="3">
        <v>140</v>
      </c>
      <c r="B24" s="9">
        <v>45135</v>
      </c>
      <c r="C24" s="5">
        <v>196.98</v>
      </c>
      <c r="D24" s="5">
        <v>43.9</v>
      </c>
      <c r="E24" s="5">
        <v>1.7</v>
      </c>
      <c r="F24" s="6">
        <v>39.76</v>
      </c>
      <c r="G24" s="5">
        <v>227</v>
      </c>
      <c r="P24" s="5">
        <f t="shared" si="3"/>
        <v>96.52</v>
      </c>
      <c r="Q24" s="5">
        <f t="shared" si="4"/>
        <v>43.9</v>
      </c>
      <c r="R24" s="5">
        <v>1.7</v>
      </c>
      <c r="S24" s="6">
        <f t="shared" si="5"/>
        <v>39.76</v>
      </c>
      <c r="T24" s="5" cm="1">
        <f t="array" ref="T24">_xlfn.IFS(G24&gt;$N$7,$N$7,G24&lt;$N$8,$N$8,TRUE,G24)</f>
        <v>227</v>
      </c>
    </row>
    <row r="25" spans="1:20" ht="16" x14ac:dyDescent="0.2">
      <c r="A25" s="3">
        <v>43</v>
      </c>
      <c r="B25" s="9">
        <v>45038</v>
      </c>
      <c r="C25" s="5">
        <v>67.72</v>
      </c>
      <c r="D25" s="5">
        <v>27.7</v>
      </c>
      <c r="E25" s="5">
        <v>1.8</v>
      </c>
      <c r="F25" s="6">
        <v>42.49</v>
      </c>
      <c r="G25" s="5">
        <v>226</v>
      </c>
      <c r="P25" s="5">
        <f t="shared" si="3"/>
        <v>67.72</v>
      </c>
      <c r="Q25" s="5">
        <f t="shared" si="4"/>
        <v>27.7</v>
      </c>
      <c r="R25" s="5">
        <v>1.8</v>
      </c>
      <c r="S25" s="6">
        <f t="shared" si="5"/>
        <v>42.030000000000015</v>
      </c>
      <c r="T25" s="5" cm="1">
        <f t="array" ref="T25">_xlfn.IFS(G25&gt;$N$7,$N$7,G25&lt;$N$8,$N$8,TRUE,G25)</f>
        <v>226</v>
      </c>
    </row>
    <row r="26" spans="1:20" ht="16" x14ac:dyDescent="0.2">
      <c r="A26" s="3">
        <v>94</v>
      </c>
      <c r="B26" s="9">
        <v>45089</v>
      </c>
      <c r="C26" s="5">
        <v>56.18</v>
      </c>
      <c r="D26" s="5">
        <v>36.5</v>
      </c>
      <c r="E26" s="5">
        <v>72.3</v>
      </c>
      <c r="F26" s="6">
        <v>14.420000000000002</v>
      </c>
      <c r="G26" s="5">
        <v>225</v>
      </c>
      <c r="P26" s="5">
        <f t="shared" si="3"/>
        <v>56.18</v>
      </c>
      <c r="Q26" s="5">
        <f t="shared" si="4"/>
        <v>36.5</v>
      </c>
      <c r="R26" s="5">
        <v>72.3</v>
      </c>
      <c r="S26" s="6">
        <f t="shared" si="5"/>
        <v>14.420000000000002</v>
      </c>
      <c r="T26" s="5" cm="1">
        <f t="array" ref="T26">_xlfn.IFS(G26&gt;$N$7,$N$7,G26&lt;$N$8,$N$8,TRUE,G26)</f>
        <v>225</v>
      </c>
    </row>
    <row r="27" spans="1:20" ht="16" x14ac:dyDescent="0.2">
      <c r="A27" s="3">
        <v>54</v>
      </c>
      <c r="B27" s="9">
        <v>45049</v>
      </c>
      <c r="C27" s="5">
        <v>41.519999999999996</v>
      </c>
      <c r="D27" s="5">
        <v>46.2</v>
      </c>
      <c r="E27" s="5">
        <v>58.7</v>
      </c>
      <c r="F27" s="6">
        <v>17.879999999999995</v>
      </c>
      <c r="G27" s="5">
        <v>225</v>
      </c>
      <c r="P27" s="5">
        <f t="shared" si="3"/>
        <v>41.519999999999996</v>
      </c>
      <c r="Q27" s="5">
        <f t="shared" si="4"/>
        <v>46.2</v>
      </c>
      <c r="R27" s="5">
        <v>58.7</v>
      </c>
      <c r="S27" s="6">
        <f t="shared" si="5"/>
        <v>17.879999999999995</v>
      </c>
      <c r="T27" s="5" cm="1">
        <f t="array" ref="T27">_xlfn.IFS(G27&gt;$N$7,$N$7,G27&lt;$N$8,$N$8,TRUE,G27)</f>
        <v>225</v>
      </c>
    </row>
    <row r="28" spans="1:20" ht="16" x14ac:dyDescent="0.2">
      <c r="A28" s="3">
        <v>85</v>
      </c>
      <c r="B28" s="9">
        <v>45080</v>
      </c>
      <c r="C28" s="5">
        <v>45.7</v>
      </c>
      <c r="D28" s="5">
        <v>43</v>
      </c>
      <c r="E28" s="5">
        <v>33.799999999999997</v>
      </c>
      <c r="F28" s="6">
        <v>29.330000000000002</v>
      </c>
      <c r="G28" s="5">
        <v>223</v>
      </c>
      <c r="P28" s="5">
        <f t="shared" si="3"/>
        <v>45.7</v>
      </c>
      <c r="Q28" s="5">
        <f t="shared" si="4"/>
        <v>43</v>
      </c>
      <c r="R28" s="5">
        <v>33.799999999999997</v>
      </c>
      <c r="S28" s="6">
        <f t="shared" si="5"/>
        <v>29.330000000000002</v>
      </c>
      <c r="T28" s="5" cm="1">
        <f t="array" ref="T28">_xlfn.IFS(G28&gt;$N$7,$N$7,G28&lt;$N$8,$N$8,TRUE,G28)</f>
        <v>223</v>
      </c>
    </row>
    <row r="29" spans="1:20" ht="16" x14ac:dyDescent="0.2">
      <c r="A29" s="3">
        <v>112</v>
      </c>
      <c r="B29" s="9">
        <v>45107</v>
      </c>
      <c r="C29" s="5">
        <v>55.339999999999996</v>
      </c>
      <c r="D29" s="5">
        <v>38</v>
      </c>
      <c r="E29" s="5">
        <v>23.2</v>
      </c>
      <c r="F29" s="6">
        <v>33.89</v>
      </c>
      <c r="G29" s="5">
        <v>221</v>
      </c>
      <c r="P29" s="5">
        <f t="shared" si="3"/>
        <v>55.339999999999996</v>
      </c>
      <c r="Q29" s="5">
        <f t="shared" si="4"/>
        <v>38</v>
      </c>
      <c r="R29" s="5">
        <v>23.2</v>
      </c>
      <c r="S29" s="6">
        <f t="shared" si="5"/>
        <v>33.89</v>
      </c>
      <c r="T29" s="5" cm="1">
        <f t="array" ref="T29">_xlfn.IFS(G29&gt;$N$7,$N$7,G29&lt;$N$8,$N$8,TRUE,G29)</f>
        <v>221</v>
      </c>
    </row>
    <row r="30" spans="1:20" ht="16" x14ac:dyDescent="0.2">
      <c r="A30" s="3">
        <v>55</v>
      </c>
      <c r="B30" s="9">
        <v>45050</v>
      </c>
      <c r="C30" s="5">
        <v>62.54</v>
      </c>
      <c r="D30" s="5">
        <v>28.8</v>
      </c>
      <c r="E30" s="5">
        <v>15.9</v>
      </c>
      <c r="F30" s="6">
        <v>34.31</v>
      </c>
      <c r="G30" s="5">
        <v>220</v>
      </c>
      <c r="P30" s="5">
        <f t="shared" si="3"/>
        <v>62.54</v>
      </c>
      <c r="Q30" s="5">
        <f t="shared" si="4"/>
        <v>28.8</v>
      </c>
      <c r="R30" s="5">
        <v>15.9</v>
      </c>
      <c r="S30" s="6">
        <f t="shared" si="5"/>
        <v>34.31</v>
      </c>
      <c r="T30" s="5" cm="1">
        <f t="array" ref="T30">_xlfn.IFS(G30&gt;$N$7,$N$7,G30&lt;$N$8,$N$8,TRUE,G30)</f>
        <v>220</v>
      </c>
    </row>
    <row r="31" spans="1:20" ht="16" x14ac:dyDescent="0.2">
      <c r="A31" s="3">
        <v>143</v>
      </c>
      <c r="B31" s="9">
        <v>45138</v>
      </c>
      <c r="C31" s="5">
        <v>50.1</v>
      </c>
      <c r="D31" s="5">
        <v>33.200000000000003</v>
      </c>
      <c r="E31" s="5">
        <v>37.9</v>
      </c>
      <c r="F31" s="6">
        <v>23.490000000000006</v>
      </c>
      <c r="G31" s="5">
        <v>218</v>
      </c>
      <c r="P31" s="5">
        <f t="shared" si="3"/>
        <v>50.1</v>
      </c>
      <c r="Q31" s="5">
        <f t="shared" si="4"/>
        <v>33.200000000000003</v>
      </c>
      <c r="R31" s="5">
        <v>37.9</v>
      </c>
      <c r="S31" s="6">
        <f t="shared" si="5"/>
        <v>23.490000000000006</v>
      </c>
      <c r="T31" s="5" cm="1">
        <f t="array" ref="T31">_xlfn.IFS(G31&gt;$N$7,$N$7,G31&lt;$N$8,$N$8,TRUE,G31)</f>
        <v>218</v>
      </c>
    </row>
    <row r="32" spans="1:20" ht="16" x14ac:dyDescent="0.2">
      <c r="A32" s="3">
        <v>177</v>
      </c>
      <c r="B32" s="9">
        <v>45172</v>
      </c>
      <c r="C32" s="5">
        <v>58.68</v>
      </c>
      <c r="D32" s="5">
        <v>30.2</v>
      </c>
      <c r="E32" s="5">
        <v>20.3</v>
      </c>
      <c r="F32" s="6">
        <v>31.819999999999997</v>
      </c>
      <c r="G32" s="5">
        <v>216</v>
      </c>
      <c r="P32" s="5">
        <f t="shared" si="3"/>
        <v>58.68</v>
      </c>
      <c r="Q32" s="5">
        <f t="shared" si="4"/>
        <v>30.2</v>
      </c>
      <c r="R32" s="5">
        <v>20.3</v>
      </c>
      <c r="S32" s="6">
        <f t="shared" si="5"/>
        <v>31.819999999999997</v>
      </c>
      <c r="T32" s="5" cm="1">
        <f t="array" ref="T32">_xlfn.IFS(G32&gt;$N$7,$N$7,G32&lt;$N$8,$N$8,TRUE,G32)</f>
        <v>216</v>
      </c>
    </row>
    <row r="33" spans="1:20" ht="16" x14ac:dyDescent="0.2">
      <c r="A33" s="3">
        <v>138</v>
      </c>
      <c r="B33" s="9">
        <v>45133</v>
      </c>
      <c r="C33" s="5">
        <v>58.739999999999995</v>
      </c>
      <c r="D33" s="5">
        <v>28.9</v>
      </c>
      <c r="E33" s="5">
        <v>59.7</v>
      </c>
      <c r="F33" s="6">
        <v>17.939999999999991</v>
      </c>
      <c r="G33" s="5">
        <v>210</v>
      </c>
      <c r="P33" s="5">
        <f t="shared" si="3"/>
        <v>58.739999999999995</v>
      </c>
      <c r="Q33" s="5">
        <f t="shared" si="4"/>
        <v>28.9</v>
      </c>
      <c r="R33" s="5">
        <v>59.7</v>
      </c>
      <c r="S33" s="6">
        <f t="shared" si="5"/>
        <v>17.939999999999991</v>
      </c>
      <c r="T33" s="5" cm="1">
        <f t="array" ref="T33">_xlfn.IFS(G33&gt;$N$7,$N$7,G33&lt;$N$8,$N$8,TRUE,G33)</f>
        <v>210</v>
      </c>
    </row>
    <row r="34" spans="1:20" ht="16" x14ac:dyDescent="0.2">
      <c r="A34" s="3">
        <v>154</v>
      </c>
      <c r="B34" s="9">
        <v>45149</v>
      </c>
      <c r="C34" s="5">
        <v>37.260000000000005</v>
      </c>
      <c r="D34" s="5">
        <v>39.700000000000003</v>
      </c>
      <c r="E34" s="5">
        <v>37.700000000000003</v>
      </c>
      <c r="F34" s="6">
        <v>21.900000000000002</v>
      </c>
      <c r="G34" s="5">
        <v>208</v>
      </c>
      <c r="P34" s="5">
        <f t="shared" si="3"/>
        <v>37.260000000000005</v>
      </c>
      <c r="Q34" s="5">
        <f t="shared" si="4"/>
        <v>39.700000000000003</v>
      </c>
      <c r="R34" s="5">
        <v>37.700000000000003</v>
      </c>
      <c r="S34" s="6">
        <f t="shared" si="5"/>
        <v>21.900000000000002</v>
      </c>
      <c r="T34" s="5" cm="1">
        <f t="array" ref="T34">_xlfn.IFS(G34&gt;$N$7,$N$7,G34&lt;$N$8,$N$8,TRUE,G34)</f>
        <v>208</v>
      </c>
    </row>
    <row r="35" spans="1:20" ht="16" x14ac:dyDescent="0.2">
      <c r="A35" s="3">
        <v>105</v>
      </c>
      <c r="B35" s="9">
        <v>45100</v>
      </c>
      <c r="C35" s="5">
        <v>54.64</v>
      </c>
      <c r="D35" s="5">
        <v>34.299999999999997</v>
      </c>
      <c r="E35" s="5">
        <v>5.3</v>
      </c>
      <c r="F35" s="6">
        <v>38.85</v>
      </c>
      <c r="G35" s="5">
        <v>208</v>
      </c>
      <c r="P35" s="5">
        <f t="shared" si="3"/>
        <v>54.64</v>
      </c>
      <c r="Q35" s="5">
        <f t="shared" si="4"/>
        <v>34.299999999999997</v>
      </c>
      <c r="R35" s="5">
        <v>5.3</v>
      </c>
      <c r="S35" s="6">
        <f t="shared" si="5"/>
        <v>38.85</v>
      </c>
      <c r="T35" s="5" cm="1">
        <f t="array" ref="T35">_xlfn.IFS(G35&gt;$N$7,$N$7,G35&lt;$N$8,$N$8,TRUE,G35)</f>
        <v>208</v>
      </c>
    </row>
    <row r="36" spans="1:20" ht="16" x14ac:dyDescent="0.2">
      <c r="A36" s="3">
        <v>142</v>
      </c>
      <c r="B36" s="9">
        <v>45137</v>
      </c>
      <c r="C36" s="5"/>
      <c r="D36" s="5">
        <v>35.4</v>
      </c>
      <c r="E36" s="5">
        <v>75.599999999999994</v>
      </c>
      <c r="F36" s="6">
        <v>6.8299999999999947</v>
      </c>
      <c r="G36" s="5">
        <v>207</v>
      </c>
      <c r="P36" s="5">
        <f t="shared" si="3"/>
        <v>0</v>
      </c>
      <c r="Q36" s="5">
        <f t="shared" si="4"/>
        <v>35.4</v>
      </c>
      <c r="R36" s="5">
        <v>75.599999999999994</v>
      </c>
      <c r="S36" s="6">
        <f t="shared" si="5"/>
        <v>6.8299999999999947</v>
      </c>
      <c r="T36" s="5" cm="1">
        <f t="array" ref="T36">_xlfn.IFS(G36&gt;$N$7,$N$7,G36&lt;$N$8,$N$8,TRUE,G36)</f>
        <v>207</v>
      </c>
    </row>
    <row r="37" spans="1:20" ht="16" x14ac:dyDescent="0.2">
      <c r="A37" s="3">
        <v>194</v>
      </c>
      <c r="B37" s="9">
        <v>45189</v>
      </c>
      <c r="C37" s="5">
        <v>41.36</v>
      </c>
      <c r="D37" s="5">
        <v>42</v>
      </c>
      <c r="E37" s="5">
        <v>3.6</v>
      </c>
      <c r="F37" s="6">
        <v>36.24</v>
      </c>
      <c r="G37" s="5">
        <v>204</v>
      </c>
      <c r="P37" s="5">
        <f t="shared" si="3"/>
        <v>41.36</v>
      </c>
      <c r="Q37" s="5">
        <f t="shared" si="4"/>
        <v>42</v>
      </c>
      <c r="R37" s="5">
        <v>3.6</v>
      </c>
      <c r="S37" s="6">
        <f t="shared" si="5"/>
        <v>36.24</v>
      </c>
      <c r="T37" s="5" cm="1">
        <f t="array" ref="T37">_xlfn.IFS(G37&gt;$N$7,$N$7,G37&lt;$N$8,$N$8,TRUE,G37)</f>
        <v>204</v>
      </c>
    </row>
    <row r="38" spans="1:20" ht="16" x14ac:dyDescent="0.2">
      <c r="A38" s="3">
        <v>125</v>
      </c>
      <c r="B38" s="9">
        <v>45120</v>
      </c>
      <c r="C38" s="5">
        <v>51.9</v>
      </c>
      <c r="D38" s="5">
        <v>32.299999999999997</v>
      </c>
      <c r="E38" s="5">
        <v>74.2</v>
      </c>
      <c r="F38" s="6">
        <v>9.419999999999991</v>
      </c>
      <c r="G38" s="5">
        <v>201</v>
      </c>
      <c r="P38" s="5">
        <f t="shared" si="3"/>
        <v>51.9</v>
      </c>
      <c r="Q38" s="5">
        <f t="shared" si="4"/>
        <v>32.299999999999997</v>
      </c>
      <c r="R38" s="5">
        <v>74.2</v>
      </c>
      <c r="S38" s="6">
        <f t="shared" si="5"/>
        <v>9.419999999999991</v>
      </c>
      <c r="T38" s="5" cm="1">
        <f t="array" ref="T38">_xlfn.IFS(G38&gt;$N$7,$N$7,G38&lt;$N$8,$N$8,TRUE,G38)</f>
        <v>201</v>
      </c>
    </row>
    <row r="39" spans="1:20" ht="16" x14ac:dyDescent="0.2">
      <c r="A39" s="3">
        <v>29</v>
      </c>
      <c r="B39" s="9">
        <v>45024</v>
      </c>
      <c r="C39" s="5">
        <v>52.760000000000005</v>
      </c>
      <c r="D39" s="5">
        <v>27.1</v>
      </c>
      <c r="E39" s="5">
        <v>22.9</v>
      </c>
      <c r="F39" s="6">
        <v>29.270000000000007</v>
      </c>
      <c r="G39" s="5">
        <v>199</v>
      </c>
      <c r="P39" s="5">
        <f t="shared" si="3"/>
        <v>52.760000000000005</v>
      </c>
      <c r="Q39" s="5">
        <f t="shared" si="4"/>
        <v>27.1</v>
      </c>
      <c r="R39" s="5">
        <v>22.9</v>
      </c>
      <c r="S39" s="6">
        <f t="shared" si="5"/>
        <v>29.270000000000007</v>
      </c>
      <c r="T39" s="5" cm="1">
        <f t="array" ref="T39">_xlfn.IFS(G39&gt;$N$7,$N$7,G39&lt;$N$8,$N$8,TRUE,G39)</f>
        <v>199</v>
      </c>
    </row>
    <row r="40" spans="1:20" ht="16" x14ac:dyDescent="0.2">
      <c r="A40" s="3">
        <v>4</v>
      </c>
      <c r="B40" s="9">
        <v>44999</v>
      </c>
      <c r="C40" s="5">
        <v>31.3</v>
      </c>
      <c r="D40" s="5">
        <v>41.3</v>
      </c>
      <c r="E40" s="5">
        <v>58.5</v>
      </c>
      <c r="F40" s="6">
        <v>12.399999999999995</v>
      </c>
      <c r="G40" s="5">
        <v>197</v>
      </c>
      <c r="P40" s="5">
        <f t="shared" si="3"/>
        <v>31.3</v>
      </c>
      <c r="Q40" s="5">
        <f t="shared" si="4"/>
        <v>41.3</v>
      </c>
      <c r="R40" s="5">
        <v>58.5</v>
      </c>
      <c r="S40" s="6">
        <f t="shared" si="5"/>
        <v>12.399999999999995</v>
      </c>
      <c r="T40" s="5" cm="1">
        <f t="array" ref="T40">_xlfn.IFS(G40&gt;$N$7,$N$7,G40&lt;$N$8,$N$8,TRUE,G40)</f>
        <v>197</v>
      </c>
    </row>
    <row r="41" spans="1:20" ht="16" x14ac:dyDescent="0.2">
      <c r="A41" s="3">
        <v>106</v>
      </c>
      <c r="B41" s="9">
        <v>45101</v>
      </c>
      <c r="C41" s="5">
        <v>37.58</v>
      </c>
      <c r="D41" s="5">
        <v>46.4</v>
      </c>
      <c r="E41" s="5">
        <v>59</v>
      </c>
      <c r="F41" s="6">
        <v>13.39</v>
      </c>
      <c r="G41" s="5">
        <v>196</v>
      </c>
      <c r="P41" s="5">
        <f t="shared" si="3"/>
        <v>37.58</v>
      </c>
      <c r="Q41" s="5">
        <f t="shared" si="4"/>
        <v>46.4</v>
      </c>
      <c r="R41" s="5">
        <v>59</v>
      </c>
      <c r="S41" s="6">
        <f t="shared" si="5"/>
        <v>13.39</v>
      </c>
      <c r="T41" s="5" cm="1">
        <f t="array" ref="T41">_xlfn.IFS(G41&gt;$N$7,$N$7,G41&lt;$N$8,$N$8,TRUE,G41)</f>
        <v>196</v>
      </c>
    </row>
    <row r="42" spans="1:20" ht="16" x14ac:dyDescent="0.2">
      <c r="A42" s="3">
        <v>71</v>
      </c>
      <c r="B42" s="9">
        <v>45066</v>
      </c>
      <c r="C42" s="5">
        <v>44.82</v>
      </c>
      <c r="D42" s="5">
        <v>30.6</v>
      </c>
      <c r="E42" s="5">
        <v>38.700000000000003</v>
      </c>
      <c r="F42" s="6">
        <v>19.729999999999997</v>
      </c>
      <c r="G42" s="5">
        <v>196</v>
      </c>
      <c r="P42" s="5">
        <f t="shared" si="3"/>
        <v>44.82</v>
      </c>
      <c r="Q42" s="5">
        <f t="shared" si="4"/>
        <v>30.6</v>
      </c>
      <c r="R42" s="5">
        <v>38.700000000000003</v>
      </c>
      <c r="S42" s="6">
        <f t="shared" si="5"/>
        <v>19.729999999999997</v>
      </c>
      <c r="T42" s="5" cm="1">
        <f t="array" ref="T42">_xlfn.IFS(G42&gt;$N$7,$N$7,G42&lt;$N$8,$N$8,TRUE,G42)</f>
        <v>196</v>
      </c>
    </row>
    <row r="43" spans="1:20" ht="16" x14ac:dyDescent="0.2">
      <c r="A43" s="3">
        <v>69</v>
      </c>
      <c r="B43" s="9">
        <v>45064</v>
      </c>
      <c r="C43" s="5">
        <v>51.480000000000004</v>
      </c>
      <c r="D43" s="5">
        <v>27.5</v>
      </c>
      <c r="E43" s="5">
        <v>11</v>
      </c>
      <c r="F43" s="6">
        <v>33.090000000000003</v>
      </c>
      <c r="G43" s="5">
        <v>196</v>
      </c>
      <c r="P43" s="5">
        <f t="shared" si="3"/>
        <v>51.480000000000004</v>
      </c>
      <c r="Q43" s="5">
        <f t="shared" si="4"/>
        <v>27.5</v>
      </c>
      <c r="R43" s="5">
        <v>11</v>
      </c>
      <c r="S43" s="6">
        <f t="shared" si="5"/>
        <v>33.090000000000003</v>
      </c>
      <c r="T43" s="5" cm="1">
        <f t="array" ref="T43">_xlfn.IFS(G43&gt;$N$7,$N$7,G43&lt;$N$8,$N$8,TRUE,G43)</f>
        <v>196</v>
      </c>
    </row>
    <row r="44" spans="1:20" ht="16" x14ac:dyDescent="0.2">
      <c r="A44" s="3">
        <v>164</v>
      </c>
      <c r="B44" s="9">
        <v>45159</v>
      </c>
      <c r="C44" s="5">
        <v>33.700000000000003</v>
      </c>
      <c r="D44" s="5">
        <v>36.799999999999997</v>
      </c>
      <c r="E44" s="5">
        <v>7.4</v>
      </c>
      <c r="F44" s="6">
        <v>31.79</v>
      </c>
      <c r="G44" s="5">
        <v>193</v>
      </c>
      <c r="P44" s="5">
        <f t="shared" si="3"/>
        <v>33.700000000000003</v>
      </c>
      <c r="Q44" s="5">
        <f t="shared" si="4"/>
        <v>36.799999999999997</v>
      </c>
      <c r="R44" s="5">
        <v>7.4</v>
      </c>
      <c r="S44" s="6">
        <f t="shared" si="5"/>
        <v>31.79</v>
      </c>
      <c r="T44" s="5" cm="1">
        <f t="array" ref="T44">_xlfn.IFS(G44&gt;$N$7,$N$7,G44&lt;$N$8,$N$8,TRUE,G44)</f>
        <v>193</v>
      </c>
    </row>
    <row r="45" spans="1:20" ht="16" x14ac:dyDescent="0.2">
      <c r="A45" s="3">
        <v>15</v>
      </c>
      <c r="B45" s="9">
        <v>45010</v>
      </c>
      <c r="C45" s="5">
        <v>44.82</v>
      </c>
      <c r="D45" s="5">
        <v>32.9</v>
      </c>
      <c r="E45" s="5">
        <v>46</v>
      </c>
      <c r="F45" s="6">
        <v>18.459999999999997</v>
      </c>
      <c r="G45" s="5">
        <v>191</v>
      </c>
      <c r="P45" s="5">
        <f t="shared" si="3"/>
        <v>44.82</v>
      </c>
      <c r="Q45" s="5">
        <f t="shared" si="4"/>
        <v>32.9</v>
      </c>
      <c r="R45" s="5">
        <v>46</v>
      </c>
      <c r="S45" s="6">
        <f t="shared" si="5"/>
        <v>18.459999999999997</v>
      </c>
      <c r="T45" s="5" cm="1">
        <f t="array" ref="T45">_xlfn.IFS(G45&gt;$N$7,$N$7,G45&lt;$N$8,$N$8,TRUE,G45)</f>
        <v>191</v>
      </c>
    </row>
    <row r="46" spans="1:20" ht="16" x14ac:dyDescent="0.2">
      <c r="A46" s="3">
        <v>21</v>
      </c>
      <c r="B46" s="9">
        <v>45016</v>
      </c>
      <c r="C46" s="5">
        <v>46.68</v>
      </c>
      <c r="D46" s="5">
        <v>27.7</v>
      </c>
      <c r="E46" s="5">
        <v>53.4</v>
      </c>
      <c r="F46" s="6">
        <v>14.329999999999998</v>
      </c>
      <c r="G46" s="5">
        <v>188</v>
      </c>
      <c r="P46" s="5">
        <f t="shared" si="3"/>
        <v>46.68</v>
      </c>
      <c r="Q46" s="5">
        <f t="shared" si="4"/>
        <v>27.7</v>
      </c>
      <c r="R46" s="5">
        <v>53.4</v>
      </c>
      <c r="S46" s="6">
        <f t="shared" si="5"/>
        <v>14.329999999999998</v>
      </c>
      <c r="T46" s="5" cm="1">
        <f t="array" ref="T46">_xlfn.IFS(G46&gt;$N$7,$N$7,G46&lt;$N$8,$N$8,TRUE,G46)</f>
        <v>188</v>
      </c>
    </row>
    <row r="47" spans="1:20" ht="16" x14ac:dyDescent="0.2">
      <c r="A47" s="3">
        <v>185</v>
      </c>
      <c r="B47" s="9">
        <v>45180</v>
      </c>
      <c r="C47" s="5">
        <v>58.760000000000005</v>
      </c>
      <c r="D47" s="5">
        <v>21.3</v>
      </c>
      <c r="E47" s="5">
        <v>30</v>
      </c>
      <c r="F47" s="6">
        <v>24.03</v>
      </c>
      <c r="G47" s="5">
        <v>188</v>
      </c>
      <c r="P47" s="5">
        <f t="shared" si="3"/>
        <v>58.760000000000005</v>
      </c>
      <c r="Q47" s="5">
        <f t="shared" si="4"/>
        <v>21.3</v>
      </c>
      <c r="R47" s="5">
        <v>30</v>
      </c>
      <c r="S47" s="6">
        <f t="shared" si="5"/>
        <v>24.03</v>
      </c>
      <c r="T47" s="5" cm="1">
        <f t="array" ref="T47">_xlfn.IFS(G47&gt;$N$7,$N$7,G47&lt;$N$8,$N$8,TRUE,G47)</f>
        <v>188</v>
      </c>
    </row>
    <row r="48" spans="1:20" ht="16" x14ac:dyDescent="0.2">
      <c r="A48" s="3">
        <v>65</v>
      </c>
      <c r="B48" s="9">
        <v>45060</v>
      </c>
      <c r="C48" s="5">
        <v>27.22</v>
      </c>
      <c r="D48" s="5">
        <v>42.8</v>
      </c>
      <c r="E48" s="5">
        <v>28.9</v>
      </c>
      <c r="F48" s="6">
        <v>22.949999999999996</v>
      </c>
      <c r="G48" s="5">
        <v>187</v>
      </c>
      <c r="P48" s="5">
        <f t="shared" si="3"/>
        <v>27.22</v>
      </c>
      <c r="Q48" s="5">
        <f t="shared" si="4"/>
        <v>42.8</v>
      </c>
      <c r="R48" s="5">
        <v>28.9</v>
      </c>
      <c r="S48" s="6">
        <f t="shared" si="5"/>
        <v>22.949999999999996</v>
      </c>
      <c r="T48" s="5" cm="1">
        <f t="array" ref="T48">_xlfn.IFS(G48&gt;$N$7,$N$7,G48&lt;$N$8,$N$8,TRUE,G48)</f>
        <v>187</v>
      </c>
    </row>
    <row r="49" spans="1:20" ht="16" x14ac:dyDescent="0.2">
      <c r="A49" s="3">
        <v>75</v>
      </c>
      <c r="B49" s="9">
        <v>45070</v>
      </c>
      <c r="C49" s="5">
        <v>50.68</v>
      </c>
      <c r="D49" s="5">
        <v>0</v>
      </c>
      <c r="E49" s="5">
        <v>13.1</v>
      </c>
      <c r="F49" s="6">
        <v>28.4</v>
      </c>
      <c r="G49" s="5">
        <v>187</v>
      </c>
      <c r="P49" s="5">
        <f t="shared" si="3"/>
        <v>50.68</v>
      </c>
      <c r="Q49" s="5">
        <f t="shared" si="4"/>
        <v>0</v>
      </c>
      <c r="R49" s="5">
        <v>13.1</v>
      </c>
      <c r="S49" s="6">
        <f t="shared" si="5"/>
        <v>28.4</v>
      </c>
      <c r="T49" s="5" cm="1">
        <f t="array" ref="T49">_xlfn.IFS(G49&gt;$N$7,$N$7,G49&lt;$N$8,$N$8,TRUE,G49)</f>
        <v>187</v>
      </c>
    </row>
    <row r="50" spans="1:20" ht="16" x14ac:dyDescent="0.2">
      <c r="A50" s="3">
        <v>42</v>
      </c>
      <c r="B50" s="9">
        <v>45037</v>
      </c>
      <c r="C50" s="5">
        <v>40.4</v>
      </c>
      <c r="D50" s="5">
        <v>33.4</v>
      </c>
      <c r="E50" s="5">
        <v>38.700000000000003</v>
      </c>
      <c r="F50" s="6">
        <v>18.919999999999995</v>
      </c>
      <c r="G50" s="5">
        <v>186</v>
      </c>
      <c r="P50" s="5">
        <f t="shared" si="3"/>
        <v>40.4</v>
      </c>
      <c r="Q50" s="5">
        <f t="shared" si="4"/>
        <v>33.4</v>
      </c>
      <c r="R50" s="5">
        <v>38.700000000000003</v>
      </c>
      <c r="S50" s="6">
        <f t="shared" si="5"/>
        <v>18.919999999999995</v>
      </c>
      <c r="T50" s="5" cm="1">
        <f t="array" ref="T50">_xlfn.IFS(G50&gt;$N$7,$N$7,G50&lt;$N$8,$N$8,TRUE,G50)</f>
        <v>186</v>
      </c>
    </row>
    <row r="51" spans="1:20" ht="16" x14ac:dyDescent="0.2">
      <c r="A51" s="3">
        <v>188</v>
      </c>
      <c r="B51" s="9">
        <v>45183</v>
      </c>
      <c r="C51" s="5">
        <v>41.22</v>
      </c>
      <c r="D51" s="5">
        <v>28.7</v>
      </c>
      <c r="E51" s="5">
        <v>18.2</v>
      </c>
      <c r="F51" s="6">
        <v>26.18</v>
      </c>
      <c r="G51" s="5">
        <v>186</v>
      </c>
      <c r="P51" s="5">
        <f t="shared" si="3"/>
        <v>41.22</v>
      </c>
      <c r="Q51" s="5">
        <f t="shared" si="4"/>
        <v>28.7</v>
      </c>
      <c r="R51" s="5">
        <v>18.2</v>
      </c>
      <c r="S51" s="6">
        <f t="shared" si="5"/>
        <v>26.18</v>
      </c>
      <c r="T51" s="5" cm="1">
        <f t="array" ref="T51">_xlfn.IFS(G51&gt;$N$7,$N$7,G51&lt;$N$8,$N$8,TRUE,G51)</f>
        <v>186</v>
      </c>
    </row>
    <row r="52" spans="1:20" ht="16" x14ac:dyDescent="0.2">
      <c r="A52" s="3">
        <v>60</v>
      </c>
      <c r="B52" s="9">
        <v>45055</v>
      </c>
      <c r="C52" s="5">
        <v>50.14</v>
      </c>
      <c r="D52" s="5">
        <v>29.5</v>
      </c>
      <c r="E52" s="5">
        <v>9.3000000000000007</v>
      </c>
      <c r="F52" s="6">
        <v>32.1</v>
      </c>
      <c r="G52" s="5">
        <v>186</v>
      </c>
      <c r="P52" s="5">
        <f t="shared" si="3"/>
        <v>50.14</v>
      </c>
      <c r="Q52" s="5">
        <f t="shared" si="4"/>
        <v>29.5</v>
      </c>
      <c r="R52" s="5">
        <v>9.3000000000000007</v>
      </c>
      <c r="S52" s="6">
        <f t="shared" si="5"/>
        <v>32.1</v>
      </c>
      <c r="T52" s="5" cm="1">
        <f t="array" ref="T52">_xlfn.IFS(G52&gt;$N$7,$N$7,G52&lt;$N$8,$N$8,TRUE,G52)</f>
        <v>186</v>
      </c>
    </row>
    <row r="53" spans="1:20" ht="16" x14ac:dyDescent="0.2">
      <c r="A53" s="3">
        <v>169</v>
      </c>
      <c r="B53" s="9">
        <v>45164</v>
      </c>
      <c r="C53" s="5">
        <v>45.08</v>
      </c>
      <c r="D53" s="5">
        <v>23.6</v>
      </c>
      <c r="E53" s="5">
        <v>57.6</v>
      </c>
      <c r="F53" s="6">
        <v>10.3</v>
      </c>
      <c r="G53" s="5">
        <v>185</v>
      </c>
      <c r="P53" s="5">
        <f t="shared" si="3"/>
        <v>45.08</v>
      </c>
      <c r="Q53" s="5">
        <f t="shared" si="4"/>
        <v>23.6</v>
      </c>
      <c r="R53" s="5">
        <v>57.6</v>
      </c>
      <c r="S53" s="6">
        <f t="shared" si="5"/>
        <v>10.3</v>
      </c>
      <c r="T53" s="5" cm="1">
        <f t="array" ref="T53">_xlfn.IFS(G53&gt;$N$7,$N$7,G53&lt;$N$8,$N$8,TRUE,G53)</f>
        <v>185</v>
      </c>
    </row>
    <row r="54" spans="1:20" ht="16" x14ac:dyDescent="0.2">
      <c r="A54" s="3">
        <v>195</v>
      </c>
      <c r="B54" s="9">
        <v>45190</v>
      </c>
      <c r="C54" s="5">
        <v>32.94</v>
      </c>
      <c r="D54" s="5">
        <v>35.6</v>
      </c>
      <c r="E54" s="5">
        <v>6</v>
      </c>
      <c r="F54" s="6"/>
      <c r="G54" s="5">
        <v>184</v>
      </c>
      <c r="P54" s="5">
        <f t="shared" si="3"/>
        <v>32.94</v>
      </c>
      <c r="Q54" s="5">
        <f t="shared" si="4"/>
        <v>35.6</v>
      </c>
      <c r="R54" s="5">
        <v>6</v>
      </c>
      <c r="S54" s="6">
        <f t="shared" si="5"/>
        <v>0</v>
      </c>
      <c r="T54" s="5" cm="1">
        <f t="array" ref="T54">_xlfn.IFS(G54&gt;$N$7,$N$7,G54&lt;$N$8,$N$8,TRUE,G54)</f>
        <v>184</v>
      </c>
    </row>
    <row r="55" spans="1:20" ht="16" x14ac:dyDescent="0.2">
      <c r="A55" s="3">
        <v>34</v>
      </c>
      <c r="B55" s="9">
        <v>45029</v>
      </c>
      <c r="C55" s="5">
        <v>61.120000000000005</v>
      </c>
      <c r="D55" s="5">
        <v>20</v>
      </c>
      <c r="E55" s="5">
        <v>0.3</v>
      </c>
      <c r="F55" s="6">
        <v>36.440000000000005</v>
      </c>
      <c r="G55" s="5">
        <v>184</v>
      </c>
      <c r="P55" s="5">
        <f t="shared" si="3"/>
        <v>61.120000000000005</v>
      </c>
      <c r="Q55" s="5">
        <f t="shared" si="4"/>
        <v>20</v>
      </c>
      <c r="R55" s="5">
        <v>0.3</v>
      </c>
      <c r="S55" s="6">
        <f t="shared" si="5"/>
        <v>36.440000000000005</v>
      </c>
      <c r="T55" s="5" cm="1">
        <f t="array" ref="T55">_xlfn.IFS(G55&gt;$N$7,$N$7,G55&lt;$N$8,$N$8,TRUE,G55)</f>
        <v>184</v>
      </c>
    </row>
    <row r="56" spans="1:20" ht="16" x14ac:dyDescent="0.2">
      <c r="A56" s="3">
        <v>100</v>
      </c>
      <c r="B56" s="9">
        <v>45095</v>
      </c>
      <c r="C56" s="5">
        <v>28.04</v>
      </c>
      <c r="D56" s="5">
        <v>41.7</v>
      </c>
      <c r="E56" s="5">
        <v>45.9</v>
      </c>
      <c r="F56" s="6">
        <v>16.010000000000005</v>
      </c>
      <c r="G56" s="5">
        <v>183</v>
      </c>
      <c r="P56" s="5">
        <f t="shared" si="3"/>
        <v>28.04</v>
      </c>
      <c r="Q56" s="5">
        <f t="shared" si="4"/>
        <v>41.7</v>
      </c>
      <c r="R56" s="5">
        <v>45.9</v>
      </c>
      <c r="S56" s="6">
        <f t="shared" si="5"/>
        <v>16.010000000000005</v>
      </c>
      <c r="T56" s="5" cm="1">
        <f t="array" ref="T56">_xlfn.IFS(G56&gt;$N$7,$N$7,G56&lt;$N$8,$N$8,TRUE,G56)</f>
        <v>183</v>
      </c>
    </row>
    <row r="57" spans="1:20" ht="16" x14ac:dyDescent="0.2">
      <c r="A57" s="3">
        <v>88</v>
      </c>
      <c r="B57" s="9">
        <v>45083</v>
      </c>
      <c r="C57" s="5">
        <v>28.14</v>
      </c>
      <c r="D57" s="5">
        <v>40.6</v>
      </c>
      <c r="E57" s="5">
        <v>63.2</v>
      </c>
      <c r="F57" s="6">
        <v>6.09</v>
      </c>
      <c r="G57" s="5">
        <v>180</v>
      </c>
      <c r="P57" s="5">
        <f t="shared" si="3"/>
        <v>28.14</v>
      </c>
      <c r="Q57" s="5">
        <f t="shared" si="4"/>
        <v>40.6</v>
      </c>
      <c r="R57" s="5">
        <v>63.2</v>
      </c>
      <c r="S57" s="6">
        <f t="shared" si="5"/>
        <v>6.09</v>
      </c>
      <c r="T57" s="5" cm="1">
        <f t="array" ref="T57">_xlfn.IFS(G57&gt;$N$7,$N$7,G57&lt;$N$8,$N$8,TRUE,G57)</f>
        <v>180</v>
      </c>
    </row>
    <row r="58" spans="1:20" ht="16" x14ac:dyDescent="0.2">
      <c r="A58" s="3">
        <v>41</v>
      </c>
      <c r="B58" s="9">
        <v>45036</v>
      </c>
      <c r="C58" s="5">
        <v>45.5</v>
      </c>
      <c r="D58" s="5">
        <v>22.3</v>
      </c>
      <c r="E58" s="5">
        <v>31.6</v>
      </c>
      <c r="F58" s="6">
        <v>18.759999999999998</v>
      </c>
      <c r="G58" s="5">
        <v>179</v>
      </c>
      <c r="P58" s="5">
        <f t="shared" si="3"/>
        <v>45.5</v>
      </c>
      <c r="Q58" s="5">
        <f t="shared" si="4"/>
        <v>22.3</v>
      </c>
      <c r="R58" s="5">
        <v>31.6</v>
      </c>
      <c r="S58" s="6">
        <f t="shared" si="5"/>
        <v>18.759999999999998</v>
      </c>
      <c r="T58" s="5" cm="1">
        <f t="array" ref="T58">_xlfn.IFS(G58&gt;$N$7,$N$7,G58&lt;$N$8,$N$8,TRUE,G58)</f>
        <v>179</v>
      </c>
    </row>
    <row r="59" spans="1:20" ht="16" x14ac:dyDescent="0.2">
      <c r="A59" s="3">
        <v>90</v>
      </c>
      <c r="B59" s="9">
        <v>45085</v>
      </c>
      <c r="C59" s="5">
        <v>23.96</v>
      </c>
      <c r="D59" s="5">
        <v>47.8</v>
      </c>
      <c r="E59" s="5">
        <v>51.4</v>
      </c>
      <c r="F59" s="6">
        <v>14.319999999999993</v>
      </c>
      <c r="G59" s="5">
        <v>177</v>
      </c>
      <c r="P59" s="5">
        <f t="shared" si="3"/>
        <v>23.96</v>
      </c>
      <c r="Q59" s="5">
        <f t="shared" si="4"/>
        <v>47.8</v>
      </c>
      <c r="R59" s="5">
        <v>51.4</v>
      </c>
      <c r="S59" s="6">
        <f t="shared" si="5"/>
        <v>14.319999999999993</v>
      </c>
      <c r="T59" s="5" cm="1">
        <f t="array" ref="T59">_xlfn.IFS(G59&gt;$N$7,$N$7,G59&lt;$N$8,$N$8,TRUE,G59)</f>
        <v>177</v>
      </c>
    </row>
    <row r="60" spans="1:20" ht="16" x14ac:dyDescent="0.2">
      <c r="A60" s="3">
        <v>96</v>
      </c>
      <c r="B60" s="9">
        <v>45091</v>
      </c>
      <c r="C60" s="5">
        <v>40.660000000000004</v>
      </c>
      <c r="D60" s="5">
        <v>31.6</v>
      </c>
      <c r="E60" s="5">
        <v>52.9</v>
      </c>
      <c r="F60" s="6">
        <v>10.970000000000002</v>
      </c>
      <c r="G60" s="5">
        <v>175</v>
      </c>
      <c r="P60" s="5">
        <f t="shared" si="3"/>
        <v>40.660000000000004</v>
      </c>
      <c r="Q60" s="5">
        <f t="shared" si="4"/>
        <v>31.6</v>
      </c>
      <c r="R60" s="5">
        <v>52.9</v>
      </c>
      <c r="S60" s="6">
        <f t="shared" si="5"/>
        <v>10.970000000000002</v>
      </c>
      <c r="T60" s="5" cm="1">
        <f t="array" ref="T60">_xlfn.IFS(G60&gt;$N$7,$N$7,G60&lt;$N$8,$N$8,TRUE,G60)</f>
        <v>175</v>
      </c>
    </row>
    <row r="61" spans="1:20" ht="16" x14ac:dyDescent="0.2">
      <c r="A61" s="3">
        <v>24</v>
      </c>
      <c r="B61" s="9">
        <v>45019</v>
      </c>
      <c r="C61" s="5">
        <v>49.660000000000004</v>
      </c>
      <c r="D61" s="5">
        <v>16.899999999999999</v>
      </c>
      <c r="E61" s="5">
        <v>26.2</v>
      </c>
      <c r="F61" s="6">
        <v>20.8</v>
      </c>
      <c r="G61" s="5">
        <v>175</v>
      </c>
      <c r="P61" s="5">
        <f t="shared" si="3"/>
        <v>49.660000000000004</v>
      </c>
      <c r="Q61" s="5">
        <f t="shared" si="4"/>
        <v>16.899999999999999</v>
      </c>
      <c r="R61" s="5">
        <v>26.2</v>
      </c>
      <c r="S61" s="6">
        <f t="shared" si="5"/>
        <v>20.8</v>
      </c>
      <c r="T61" s="5" cm="1">
        <f t="array" ref="T61">_xlfn.IFS(G61&gt;$N$7,$N$7,G61&lt;$N$8,$N$8,TRUE,G61)</f>
        <v>175</v>
      </c>
    </row>
    <row r="62" spans="1:20" ht="16" x14ac:dyDescent="0.2">
      <c r="A62" s="3">
        <v>157</v>
      </c>
      <c r="B62" s="9">
        <v>45152</v>
      </c>
      <c r="C62" s="5">
        <v>25.78</v>
      </c>
      <c r="D62" s="5">
        <v>43.5</v>
      </c>
      <c r="E62" s="5">
        <v>50.5</v>
      </c>
      <c r="F62" s="6">
        <v>10.939999999999998</v>
      </c>
      <c r="G62" s="5">
        <v>173</v>
      </c>
      <c r="P62" s="5">
        <f t="shared" si="3"/>
        <v>25.78</v>
      </c>
      <c r="Q62" s="5">
        <f t="shared" si="4"/>
        <v>43.5</v>
      </c>
      <c r="R62" s="5">
        <v>50.5</v>
      </c>
      <c r="S62" s="6">
        <f t="shared" si="5"/>
        <v>10.939999999999998</v>
      </c>
      <c r="T62" s="5" cm="1">
        <f t="array" ref="T62">_xlfn.IFS(G62&gt;$N$7,$N$7,G62&lt;$N$8,$N$8,TRUE,G62)</f>
        <v>173</v>
      </c>
    </row>
    <row r="63" spans="1:20" ht="16" x14ac:dyDescent="0.2">
      <c r="A63" s="3">
        <v>119</v>
      </c>
      <c r="B63" s="9">
        <v>45114</v>
      </c>
      <c r="C63" s="5">
        <v>29.14</v>
      </c>
      <c r="D63" s="5">
        <v>36.9</v>
      </c>
      <c r="E63" s="5">
        <v>79.2</v>
      </c>
      <c r="F63" s="6">
        <v>19.339999999999996</v>
      </c>
      <c r="G63" s="5">
        <v>172</v>
      </c>
      <c r="P63" s="5">
        <f t="shared" si="3"/>
        <v>29.14</v>
      </c>
      <c r="Q63" s="5">
        <f t="shared" si="4"/>
        <v>36.9</v>
      </c>
      <c r="R63" s="5">
        <v>79.2</v>
      </c>
      <c r="S63" s="6">
        <f t="shared" si="5"/>
        <v>19.339999999999996</v>
      </c>
      <c r="T63" s="5" cm="1">
        <f t="array" ref="T63">_xlfn.IFS(G63&gt;$N$7,$N$7,G63&lt;$N$8,$N$8,TRUE,G63)</f>
        <v>172</v>
      </c>
    </row>
    <row r="64" spans="1:20" ht="16" x14ac:dyDescent="0.2">
      <c r="A64" s="3">
        <v>124</v>
      </c>
      <c r="B64" s="9">
        <v>45119</v>
      </c>
      <c r="C64" s="5">
        <v>33.619999999999997</v>
      </c>
      <c r="D64" s="5">
        <v>34.6</v>
      </c>
      <c r="E64" s="5">
        <v>12.4</v>
      </c>
      <c r="F64" s="6">
        <v>24.65</v>
      </c>
      <c r="G64" s="5">
        <v>171</v>
      </c>
      <c r="P64" s="5">
        <f t="shared" si="3"/>
        <v>33.619999999999997</v>
      </c>
      <c r="Q64" s="5">
        <f t="shared" si="4"/>
        <v>34.6</v>
      </c>
      <c r="R64" s="5">
        <v>12.4</v>
      </c>
      <c r="S64" s="6">
        <f t="shared" si="5"/>
        <v>24.65</v>
      </c>
      <c r="T64" s="5" cm="1">
        <f t="array" ref="T64">_xlfn.IFS(G64&gt;$N$7,$N$7,G64&lt;$N$8,$N$8,TRUE,G64)</f>
        <v>171</v>
      </c>
    </row>
    <row r="65" spans="1:20" ht="16" x14ac:dyDescent="0.2">
      <c r="A65" s="3">
        <v>63</v>
      </c>
      <c r="B65" s="9">
        <v>45058</v>
      </c>
      <c r="C65" s="5">
        <v>53.86</v>
      </c>
      <c r="D65" s="5">
        <v>15.5</v>
      </c>
      <c r="E65" s="5">
        <v>27.3</v>
      </c>
      <c r="F65" s="6">
        <v>20.759999999999998</v>
      </c>
      <c r="G65" s="5">
        <v>170</v>
      </c>
      <c r="P65" s="5">
        <f t="shared" si="3"/>
        <v>53.86</v>
      </c>
      <c r="Q65" s="5">
        <f t="shared" si="4"/>
        <v>15.5</v>
      </c>
      <c r="R65" s="5">
        <v>27.3</v>
      </c>
      <c r="S65" s="6">
        <f t="shared" si="5"/>
        <v>20.759999999999998</v>
      </c>
      <c r="T65" s="5" cm="1">
        <f t="array" ref="T65">_xlfn.IFS(G65&gt;$N$7,$N$7,G65&lt;$N$8,$N$8,TRUE,G65)</f>
        <v>170</v>
      </c>
    </row>
    <row r="66" spans="1:20" ht="16" x14ac:dyDescent="0.2">
      <c r="A66" s="3">
        <v>153</v>
      </c>
      <c r="B66" s="9">
        <v>45148</v>
      </c>
      <c r="C66" s="5">
        <v>40.519999999999996</v>
      </c>
      <c r="D66" s="5">
        <v>23.3</v>
      </c>
      <c r="E66" s="5">
        <v>14.2</v>
      </c>
      <c r="F66" s="6">
        <v>25.729999999999997</v>
      </c>
      <c r="G66" s="5">
        <v>169</v>
      </c>
      <c r="P66" s="5">
        <f t="shared" si="3"/>
        <v>40.519999999999996</v>
      </c>
      <c r="Q66" s="5">
        <f t="shared" si="4"/>
        <v>23.3</v>
      </c>
      <c r="R66" s="5">
        <v>14.2</v>
      </c>
      <c r="S66" s="6">
        <f t="shared" si="5"/>
        <v>25.729999999999997</v>
      </c>
      <c r="T66" s="5" cm="1">
        <f t="array" ref="T66">_xlfn.IFS(G66&gt;$N$7,$N$7,G66&lt;$N$8,$N$8,TRUE,G66)</f>
        <v>169</v>
      </c>
    </row>
    <row r="67" spans="1:20" ht="16" x14ac:dyDescent="0.2">
      <c r="A67" s="3">
        <v>28</v>
      </c>
      <c r="B67" s="9">
        <v>45023</v>
      </c>
      <c r="C67" s="5">
        <v>49.019999999999996</v>
      </c>
      <c r="D67" s="5">
        <v>16.7</v>
      </c>
      <c r="E67" s="5">
        <v>22.9</v>
      </c>
      <c r="F67" s="6">
        <v>23.2</v>
      </c>
      <c r="G67" s="5">
        <v>168</v>
      </c>
      <c r="P67" s="5">
        <f t="shared" ref="P67:P130" si="19">IF(C67&gt;$J$7,$J$7,C67)</f>
        <v>49.019999999999996</v>
      </c>
      <c r="Q67" s="5">
        <f t="shared" ref="Q67:Q68" si="20">IF(D67&gt;$K$7,$K$7,D67)</f>
        <v>16.7</v>
      </c>
      <c r="R67" s="5">
        <v>22.9</v>
      </c>
      <c r="S67" s="6">
        <f t="shared" ref="S67:S130" si="21">IF(F67&gt;$M$7,$M$7,F67)</f>
        <v>23.2</v>
      </c>
      <c r="T67" s="5" cm="1">
        <f t="array" ref="T67">_xlfn.IFS(G67&gt;$N$7,$N$7,G67&lt;$N$8,$N$8,TRUE,G67)</f>
        <v>168</v>
      </c>
    </row>
    <row r="68" spans="1:20" ht="16" x14ac:dyDescent="0.2">
      <c r="A68" s="3">
        <v>98</v>
      </c>
      <c r="B68" s="9">
        <v>45093</v>
      </c>
      <c r="C68" s="5">
        <v>41.980000000000004</v>
      </c>
      <c r="D68" s="5">
        <v>21</v>
      </c>
      <c r="E68" s="5">
        <v>22</v>
      </c>
      <c r="F68" s="6">
        <v>20.190000000000001</v>
      </c>
      <c r="G68" s="5">
        <v>168</v>
      </c>
      <c r="P68" s="5">
        <f t="shared" si="19"/>
        <v>41.980000000000004</v>
      </c>
      <c r="Q68" s="5">
        <f t="shared" si="20"/>
        <v>21</v>
      </c>
      <c r="R68" s="5">
        <v>22</v>
      </c>
      <c r="S68" s="6">
        <f t="shared" si="21"/>
        <v>20.190000000000001</v>
      </c>
      <c r="T68" s="5" cm="1">
        <f t="array" ref="T68">_xlfn.IFS(G68&gt;$N$7,$N$7,G68&lt;$N$8,$N$8,TRUE,G68)</f>
        <v>168</v>
      </c>
    </row>
    <row r="69" spans="1:20" ht="16" x14ac:dyDescent="0.2">
      <c r="A69" s="3">
        <v>163</v>
      </c>
      <c r="B69" s="9">
        <v>45158</v>
      </c>
      <c r="C69" s="5">
        <v>42.68</v>
      </c>
      <c r="D69" s="5"/>
      <c r="E69" s="5"/>
      <c r="F69" s="6">
        <v>17.649999999999999</v>
      </c>
      <c r="G69" s="5">
        <v>168</v>
      </c>
      <c r="P69" s="5">
        <f t="shared" si="19"/>
        <v>42.68</v>
      </c>
      <c r="Q69" s="5">
        <f>IF(D69&gt;$K$7,$K$7,D69)</f>
        <v>0</v>
      </c>
      <c r="R69" s="5"/>
      <c r="S69" s="6">
        <f t="shared" si="21"/>
        <v>17.649999999999999</v>
      </c>
      <c r="T69" s="5" cm="1">
        <f t="array" ref="T69">_xlfn.IFS(G69&gt;$N$7,$N$7,G69&lt;$N$8,$N$8,TRUE,G69)</f>
        <v>168</v>
      </c>
    </row>
    <row r="70" spans="1:20" ht="16" x14ac:dyDescent="0.2">
      <c r="A70" s="3">
        <v>27</v>
      </c>
      <c r="B70" s="9">
        <v>45022</v>
      </c>
      <c r="C70" s="5">
        <v>38.58</v>
      </c>
      <c r="D70" s="5">
        <v>29.3</v>
      </c>
      <c r="E70" s="5">
        <v>12.6</v>
      </c>
      <c r="F70" s="6">
        <v>23.900000000000002</v>
      </c>
      <c r="G70" s="5">
        <v>167</v>
      </c>
      <c r="P70" s="5">
        <f t="shared" si="19"/>
        <v>38.58</v>
      </c>
      <c r="Q70" s="5">
        <f t="shared" ref="Q70:Q74" si="22">IF(D70&gt;$K$7,$K$7,D70)</f>
        <v>29.3</v>
      </c>
      <c r="R70" s="5">
        <v>12.6</v>
      </c>
      <c r="S70" s="6">
        <f t="shared" si="21"/>
        <v>23.900000000000002</v>
      </c>
      <c r="T70" s="5" cm="1">
        <f t="array" ref="T70">_xlfn.IFS(G70&gt;$N$7,$N$7,G70&lt;$N$8,$N$8,TRUE,G70)</f>
        <v>167</v>
      </c>
    </row>
    <row r="71" spans="1:20" ht="16" x14ac:dyDescent="0.2">
      <c r="A71" s="3">
        <v>114</v>
      </c>
      <c r="B71" s="9">
        <v>45109</v>
      </c>
      <c r="C71" s="5">
        <v>44.92</v>
      </c>
      <c r="D71" s="5">
        <v>20.6</v>
      </c>
      <c r="E71" s="5">
        <v>10.7</v>
      </c>
      <c r="F71" s="6">
        <v>26.98</v>
      </c>
      <c r="G71" s="5">
        <v>167</v>
      </c>
      <c r="P71" s="5">
        <f t="shared" si="19"/>
        <v>44.92</v>
      </c>
      <c r="Q71" s="5">
        <f t="shared" si="22"/>
        <v>20.6</v>
      </c>
      <c r="R71" s="5">
        <v>10.7</v>
      </c>
      <c r="S71" s="6">
        <f t="shared" si="21"/>
        <v>26.98</v>
      </c>
      <c r="T71" s="5" cm="1">
        <f t="array" ref="T71">_xlfn.IFS(G71&gt;$N$7,$N$7,G71&lt;$N$8,$N$8,TRUE,G71)</f>
        <v>167</v>
      </c>
    </row>
    <row r="72" spans="1:20" ht="16" x14ac:dyDescent="0.2">
      <c r="A72" s="3">
        <v>189</v>
      </c>
      <c r="B72" s="9">
        <v>45184</v>
      </c>
      <c r="C72" s="5">
        <v>59.2</v>
      </c>
      <c r="D72" s="5">
        <v>13.9</v>
      </c>
      <c r="E72" s="5">
        <v>3.7</v>
      </c>
      <c r="F72" s="6">
        <v>34.070000000000007</v>
      </c>
      <c r="G72" s="5">
        <v>167</v>
      </c>
      <c r="P72" s="5">
        <f t="shared" si="19"/>
        <v>59.2</v>
      </c>
      <c r="Q72" s="5">
        <f t="shared" si="22"/>
        <v>13.9</v>
      </c>
      <c r="R72" s="5">
        <v>3.7</v>
      </c>
      <c r="S72" s="6">
        <f t="shared" si="21"/>
        <v>34.070000000000007</v>
      </c>
      <c r="T72" s="5" cm="1">
        <f t="array" ref="T72">_xlfn.IFS(G72&gt;$N$7,$N$7,G72&lt;$N$8,$N$8,TRUE,G72)</f>
        <v>167</v>
      </c>
    </row>
    <row r="73" spans="1:20" ht="16" x14ac:dyDescent="0.2">
      <c r="A73" s="3">
        <v>151</v>
      </c>
      <c r="B73" s="9">
        <v>45146</v>
      </c>
      <c r="C73" s="5">
        <v>66.14</v>
      </c>
      <c r="D73" s="5">
        <v>13.9</v>
      </c>
      <c r="E73" s="5">
        <v>37</v>
      </c>
      <c r="F73" s="6">
        <v>20.220000000000002</v>
      </c>
      <c r="G73" s="5">
        <v>166</v>
      </c>
      <c r="P73" s="5">
        <f t="shared" si="19"/>
        <v>66.14</v>
      </c>
      <c r="Q73" s="5">
        <f t="shared" si="22"/>
        <v>13.9</v>
      </c>
      <c r="R73" s="5">
        <v>37</v>
      </c>
      <c r="S73" s="6">
        <f t="shared" si="21"/>
        <v>20.220000000000002</v>
      </c>
      <c r="T73" s="5" cm="1">
        <f t="array" ref="T73">_xlfn.IFS(G73&gt;$N$7,$N$7,G73&lt;$N$8,$N$8,TRUE,G73)</f>
        <v>166</v>
      </c>
    </row>
    <row r="74" spans="1:20" ht="16" x14ac:dyDescent="0.2">
      <c r="A74" s="3">
        <v>155</v>
      </c>
      <c r="B74" s="9">
        <v>45150</v>
      </c>
      <c r="C74" s="5">
        <v>43.56</v>
      </c>
      <c r="D74" s="5">
        <v>21.1</v>
      </c>
      <c r="E74" s="5">
        <v>9.5</v>
      </c>
      <c r="F74" s="6">
        <v>25.53</v>
      </c>
      <c r="G74" s="5">
        <v>166</v>
      </c>
      <c r="P74" s="5">
        <f t="shared" si="19"/>
        <v>43.56</v>
      </c>
      <c r="Q74" s="5">
        <f t="shared" si="22"/>
        <v>21.1</v>
      </c>
      <c r="R74" s="5">
        <v>9.5</v>
      </c>
      <c r="S74" s="6">
        <f t="shared" si="21"/>
        <v>25.53</v>
      </c>
      <c r="T74" s="5" cm="1">
        <f t="array" ref="T74">_xlfn.IFS(G74&gt;$N$7,$N$7,G74&lt;$N$8,$N$8,TRUE,G74)</f>
        <v>166</v>
      </c>
    </row>
    <row r="75" spans="1:20" ht="16" x14ac:dyDescent="0.2">
      <c r="A75" s="3">
        <v>46</v>
      </c>
      <c r="B75" s="9">
        <v>45041</v>
      </c>
      <c r="C75" s="5">
        <v>42.019999999999996</v>
      </c>
      <c r="D75" s="5">
        <v>22.5</v>
      </c>
      <c r="E75" s="5">
        <v>31.5</v>
      </c>
      <c r="F75" s="6">
        <v>16.159999999999997</v>
      </c>
      <c r="G75" s="5">
        <v>165</v>
      </c>
      <c r="P75" s="5">
        <f t="shared" si="19"/>
        <v>42.019999999999996</v>
      </c>
      <c r="Q75" s="5">
        <f>IF(D75&gt;$K$7,$K$7,D75)</f>
        <v>22.5</v>
      </c>
      <c r="R75" s="5">
        <v>31.5</v>
      </c>
      <c r="S75" s="6">
        <f t="shared" si="21"/>
        <v>16.159999999999997</v>
      </c>
      <c r="T75" s="5" cm="1">
        <f t="array" ref="T75">_xlfn.IFS(G75&gt;$N$7,$N$7,G75&lt;$N$8,$N$8,TRUE,G75)</f>
        <v>165</v>
      </c>
    </row>
    <row r="76" spans="1:20" ht="16" x14ac:dyDescent="0.2">
      <c r="A76" s="3">
        <v>172</v>
      </c>
      <c r="B76" s="9">
        <v>45167</v>
      </c>
      <c r="C76" s="5">
        <v>42.9</v>
      </c>
      <c r="D76" s="5">
        <v>20.9</v>
      </c>
      <c r="E76" s="5">
        <v>47.4</v>
      </c>
      <c r="F76" s="6">
        <v>7.9399999999999977</v>
      </c>
      <c r="G76" s="5">
        <v>163</v>
      </c>
      <c r="P76" s="5">
        <f t="shared" si="19"/>
        <v>42.9</v>
      </c>
      <c r="Q76" s="5">
        <f t="shared" ref="Q76:Q94" si="23">IF(D76&gt;$K$7,$K$7,D76)</f>
        <v>20.9</v>
      </c>
      <c r="R76" s="5">
        <v>47.4</v>
      </c>
      <c r="S76" s="6">
        <f t="shared" si="21"/>
        <v>7.9399999999999977</v>
      </c>
      <c r="T76" s="5" cm="1">
        <f t="array" ref="T76">_xlfn.IFS(G76&gt;$N$7,$N$7,G76&lt;$N$8,$N$8,TRUE,G76)</f>
        <v>163</v>
      </c>
    </row>
    <row r="77" spans="1:20" ht="16" x14ac:dyDescent="0.2">
      <c r="A77" s="3">
        <v>121</v>
      </c>
      <c r="B77" s="9">
        <v>45116</v>
      </c>
      <c r="C77" s="5">
        <v>36.260000000000005</v>
      </c>
      <c r="D77" s="5">
        <v>26.8</v>
      </c>
      <c r="E77" s="5">
        <v>46.2</v>
      </c>
      <c r="F77" s="6">
        <v>9.0500000000000007</v>
      </c>
      <c r="G77" s="5">
        <v>163</v>
      </c>
      <c r="P77" s="5">
        <f t="shared" si="19"/>
        <v>36.260000000000005</v>
      </c>
      <c r="Q77" s="5">
        <f t="shared" si="23"/>
        <v>26.8</v>
      </c>
      <c r="R77" s="5">
        <v>46.2</v>
      </c>
      <c r="S77" s="6">
        <f t="shared" si="21"/>
        <v>9.0500000000000007</v>
      </c>
      <c r="T77" s="5" cm="1">
        <f t="array" ref="T77">_xlfn.IFS(G77&gt;$N$7,$N$7,G77&lt;$N$8,$N$8,TRUE,G77)</f>
        <v>163</v>
      </c>
    </row>
    <row r="78" spans="1:20" ht="16" x14ac:dyDescent="0.2">
      <c r="A78" s="3">
        <v>104</v>
      </c>
      <c r="B78" s="9">
        <v>45099</v>
      </c>
      <c r="C78" s="5">
        <v>38.58</v>
      </c>
      <c r="D78" s="5">
        <v>17.2</v>
      </c>
      <c r="E78" s="5">
        <v>17.899999999999999</v>
      </c>
      <c r="F78" s="6">
        <v>20.23</v>
      </c>
      <c r="G78" s="5">
        <v>163</v>
      </c>
      <c r="P78" s="5">
        <f t="shared" si="19"/>
        <v>38.58</v>
      </c>
      <c r="Q78" s="5">
        <f t="shared" si="23"/>
        <v>17.2</v>
      </c>
      <c r="R78" s="5">
        <v>17.899999999999999</v>
      </c>
      <c r="S78" s="6">
        <f t="shared" si="21"/>
        <v>20.23</v>
      </c>
      <c r="T78" s="5" cm="1">
        <f t="array" ref="T78">_xlfn.IFS(G78&gt;$N$7,$N$7,G78&lt;$N$8,$N$8,TRUE,G78)</f>
        <v>163</v>
      </c>
    </row>
    <row r="79" spans="1:20" ht="16" x14ac:dyDescent="0.2">
      <c r="A79" s="3">
        <v>170</v>
      </c>
      <c r="B79" s="9">
        <v>45165</v>
      </c>
      <c r="C79" s="5">
        <v>60.86</v>
      </c>
      <c r="D79" s="5">
        <v>10.6</v>
      </c>
      <c r="E79" s="5">
        <v>6.4</v>
      </c>
      <c r="F79" s="6">
        <v>31.169999999999995</v>
      </c>
      <c r="G79" s="5">
        <v>162</v>
      </c>
      <c r="P79" s="5">
        <f t="shared" si="19"/>
        <v>60.86</v>
      </c>
      <c r="Q79" s="5">
        <f t="shared" si="23"/>
        <v>10.6</v>
      </c>
      <c r="R79" s="5">
        <v>6.4</v>
      </c>
      <c r="S79" s="6">
        <f t="shared" si="21"/>
        <v>31.169999999999995</v>
      </c>
      <c r="T79" s="5" cm="1">
        <f t="array" ref="T79">_xlfn.IFS(G79&gt;$N$7,$N$7,G79&lt;$N$8,$N$8,TRUE,G79)</f>
        <v>162</v>
      </c>
    </row>
    <row r="80" spans="1:20" ht="16" x14ac:dyDescent="0.2">
      <c r="A80" s="3">
        <v>86</v>
      </c>
      <c r="B80" s="9">
        <v>45081</v>
      </c>
      <c r="C80" s="5">
        <v>42.64</v>
      </c>
      <c r="D80" s="5">
        <v>18.399999999999999</v>
      </c>
      <c r="E80" s="5">
        <v>65.7</v>
      </c>
      <c r="F80" s="6">
        <v>2.2399999999999984</v>
      </c>
      <c r="G80" s="5">
        <v>159</v>
      </c>
      <c r="P80" s="5">
        <f t="shared" si="19"/>
        <v>42.64</v>
      </c>
      <c r="Q80" s="5">
        <f t="shared" si="23"/>
        <v>18.399999999999999</v>
      </c>
      <c r="R80" s="5">
        <v>65.7</v>
      </c>
      <c r="S80" s="6">
        <f t="shared" si="21"/>
        <v>2.2399999999999984</v>
      </c>
      <c r="T80" s="5" cm="1">
        <f t="array" ref="T80">_xlfn.IFS(G80&gt;$N$7,$N$7,G80&lt;$N$8,$N$8,TRUE,G80)</f>
        <v>159</v>
      </c>
    </row>
    <row r="81" spans="1:20" ht="16" x14ac:dyDescent="0.2">
      <c r="A81" s="3">
        <v>161</v>
      </c>
      <c r="B81" s="9">
        <v>45156</v>
      </c>
      <c r="C81" s="5">
        <v>44.5</v>
      </c>
      <c r="D81" s="5">
        <v>18.100000000000001</v>
      </c>
      <c r="E81" s="5">
        <v>30.7</v>
      </c>
      <c r="F81" s="6">
        <v>14.02</v>
      </c>
      <c r="G81" s="5">
        <v>159</v>
      </c>
      <c r="P81" s="5">
        <f t="shared" si="19"/>
        <v>44.5</v>
      </c>
      <c r="Q81" s="5">
        <f t="shared" si="23"/>
        <v>18.100000000000001</v>
      </c>
      <c r="R81" s="5">
        <v>30.7</v>
      </c>
      <c r="S81" s="6">
        <f t="shared" si="21"/>
        <v>14.02</v>
      </c>
      <c r="T81" s="5" cm="1">
        <f t="array" ref="T81">_xlfn.IFS(G81&gt;$N$7,$N$7,G81&lt;$N$8,$N$8,TRUE,G81)</f>
        <v>159</v>
      </c>
    </row>
    <row r="82" spans="1:20" ht="16" x14ac:dyDescent="0.2">
      <c r="A82" s="3">
        <v>113</v>
      </c>
      <c r="B82" s="9">
        <v>45108</v>
      </c>
      <c r="C82" s="5">
        <v>39.14</v>
      </c>
      <c r="D82" s="5">
        <v>15.4</v>
      </c>
      <c r="E82" s="5">
        <v>2.4</v>
      </c>
      <c r="F82" s="6">
        <v>24.31</v>
      </c>
      <c r="G82" s="5">
        <v>159</v>
      </c>
      <c r="P82" s="5">
        <f t="shared" si="19"/>
        <v>39.14</v>
      </c>
      <c r="Q82" s="5">
        <f t="shared" si="23"/>
        <v>15.4</v>
      </c>
      <c r="R82" s="5">
        <v>2.4</v>
      </c>
      <c r="S82" s="6">
        <f t="shared" si="21"/>
        <v>24.31</v>
      </c>
      <c r="T82" s="5" cm="1">
        <f t="array" ref="T82">_xlfn.IFS(G82&gt;$N$7,$N$7,G82&lt;$N$8,$N$8,TRUE,G82)</f>
        <v>159</v>
      </c>
    </row>
    <row r="83" spans="1:20" ht="16" x14ac:dyDescent="0.2">
      <c r="A83" s="3">
        <v>103</v>
      </c>
      <c r="B83" s="9">
        <v>45098</v>
      </c>
      <c r="C83" s="5">
        <v>64.039999999999992</v>
      </c>
      <c r="D83" s="5">
        <v>10.1</v>
      </c>
      <c r="E83" s="5">
        <v>21.4</v>
      </c>
      <c r="F83" s="6">
        <v>24.509999999999998</v>
      </c>
      <c r="G83" s="5">
        <v>158</v>
      </c>
      <c r="P83" s="5">
        <f t="shared" si="19"/>
        <v>64.039999999999992</v>
      </c>
      <c r="Q83" s="5">
        <f t="shared" si="23"/>
        <v>10.1</v>
      </c>
      <c r="R83" s="5">
        <v>21.4</v>
      </c>
      <c r="S83" s="6">
        <f t="shared" si="21"/>
        <v>24.509999999999998</v>
      </c>
      <c r="T83" s="5" cm="1">
        <f t="array" ref="T83">_xlfn.IFS(G83&gt;$N$7,$N$7,G83&lt;$N$8,$N$8,TRUE,G83)</f>
        <v>158</v>
      </c>
    </row>
    <row r="84" spans="1:20" ht="16" x14ac:dyDescent="0.2">
      <c r="A84" s="3">
        <v>38</v>
      </c>
      <c r="B84" s="9">
        <v>45033</v>
      </c>
      <c r="C84" s="5">
        <v>24.94</v>
      </c>
      <c r="D84" s="5">
        <v>49.4</v>
      </c>
      <c r="E84" s="5">
        <v>45.7</v>
      </c>
      <c r="F84" s="6">
        <v>13.89</v>
      </c>
      <c r="G84" s="5">
        <v>152</v>
      </c>
      <c r="P84" s="5">
        <f t="shared" si="19"/>
        <v>24.94</v>
      </c>
      <c r="Q84" s="5">
        <f t="shared" si="23"/>
        <v>49.4</v>
      </c>
      <c r="R84" s="5">
        <v>45.7</v>
      </c>
      <c r="S84" s="6">
        <f t="shared" si="21"/>
        <v>13.89</v>
      </c>
      <c r="T84" s="5" cm="1">
        <f t="array" ref="T84">_xlfn.IFS(G84&gt;$N$7,$N$7,G84&lt;$N$8,$N$8,TRUE,G84)</f>
        <v>152</v>
      </c>
    </row>
    <row r="85" spans="1:20" ht="16" x14ac:dyDescent="0.2">
      <c r="A85" s="3">
        <v>115</v>
      </c>
      <c r="B85" s="9">
        <v>45110</v>
      </c>
      <c r="C85" s="5">
        <v>18.64</v>
      </c>
      <c r="D85" s="5">
        <v>46.8</v>
      </c>
      <c r="E85" s="5">
        <v>34.5</v>
      </c>
      <c r="F85" s="6">
        <v>17.419999999999998</v>
      </c>
      <c r="G85" s="5">
        <v>152</v>
      </c>
      <c r="P85" s="5">
        <f t="shared" si="19"/>
        <v>18.64</v>
      </c>
      <c r="Q85" s="5">
        <f t="shared" si="23"/>
        <v>46.8</v>
      </c>
      <c r="R85" s="5">
        <v>34.5</v>
      </c>
      <c r="S85" s="6">
        <f t="shared" si="21"/>
        <v>17.419999999999998</v>
      </c>
      <c r="T85" s="5" cm="1">
        <f t="array" ref="T85">_xlfn.IFS(G85&gt;$N$7,$N$7,G85&lt;$N$8,$N$8,TRUE,G85)</f>
        <v>152</v>
      </c>
    </row>
    <row r="86" spans="1:20" ht="16" x14ac:dyDescent="0.2">
      <c r="A86" s="3">
        <v>8</v>
      </c>
      <c r="B86" s="9">
        <v>45003</v>
      </c>
      <c r="C86" s="5">
        <v>31.04</v>
      </c>
      <c r="D86" s="5">
        <v>19.600000000000001</v>
      </c>
      <c r="E86" s="5">
        <v>11.6</v>
      </c>
      <c r="F86" s="6">
        <v>17.18</v>
      </c>
      <c r="G86" s="5">
        <v>152</v>
      </c>
      <c r="P86" s="5">
        <f t="shared" si="19"/>
        <v>31.04</v>
      </c>
      <c r="Q86" s="5">
        <f t="shared" si="23"/>
        <v>19.600000000000001</v>
      </c>
      <c r="R86" s="5">
        <v>11.6</v>
      </c>
      <c r="S86" s="6">
        <f t="shared" si="21"/>
        <v>17.18</v>
      </c>
      <c r="T86" s="5" cm="1">
        <f t="array" ref="T86">_xlfn.IFS(G86&gt;$N$7,$N$7,G86&lt;$N$8,$N$8,TRUE,G86)</f>
        <v>152</v>
      </c>
    </row>
    <row r="87" spans="1:20" ht="16" x14ac:dyDescent="0.2">
      <c r="A87" s="3">
        <v>12</v>
      </c>
      <c r="B87" s="9">
        <v>45007</v>
      </c>
      <c r="C87" s="5">
        <v>50.94</v>
      </c>
      <c r="D87" s="5">
        <v>24</v>
      </c>
      <c r="E87" s="5">
        <v>4</v>
      </c>
      <c r="F87" s="6">
        <v>31.869999999999997</v>
      </c>
      <c r="G87" s="5">
        <v>151.5</v>
      </c>
      <c r="P87" s="5">
        <f t="shared" si="19"/>
        <v>50.94</v>
      </c>
      <c r="Q87" s="5">
        <f t="shared" si="23"/>
        <v>24</v>
      </c>
      <c r="R87" s="5">
        <v>4</v>
      </c>
      <c r="S87" s="6">
        <f t="shared" si="21"/>
        <v>31.869999999999997</v>
      </c>
      <c r="T87" s="5" cm="1">
        <f t="array" ref="T87">_xlfn.IFS(G87&gt;$N$7,$N$7,G87&lt;$N$8,$N$8,TRUE,G87)</f>
        <v>151.5</v>
      </c>
    </row>
    <row r="88" spans="1:20" ht="16" x14ac:dyDescent="0.2">
      <c r="A88" s="3">
        <v>162</v>
      </c>
      <c r="B88" s="9">
        <v>45157</v>
      </c>
      <c r="C88" s="5">
        <v>19.14</v>
      </c>
      <c r="D88" s="5">
        <v>35.799999999999997</v>
      </c>
      <c r="E88" s="5">
        <v>49.3</v>
      </c>
      <c r="F88" s="6">
        <v>6.75</v>
      </c>
      <c r="G88" s="5">
        <v>151</v>
      </c>
      <c r="P88" s="5">
        <f t="shared" si="19"/>
        <v>19.14</v>
      </c>
      <c r="Q88" s="5">
        <f t="shared" si="23"/>
        <v>35.799999999999997</v>
      </c>
      <c r="R88" s="5">
        <v>49.3</v>
      </c>
      <c r="S88" s="6">
        <f t="shared" si="21"/>
        <v>6.75</v>
      </c>
      <c r="T88" s="5" cm="1">
        <f t="array" ref="T88">_xlfn.IFS(G88&gt;$N$7,$N$7,G88&lt;$N$8,$N$8,TRUE,G88)</f>
        <v>151</v>
      </c>
    </row>
    <row r="89" spans="1:20" ht="16" x14ac:dyDescent="0.2">
      <c r="A89" s="3">
        <v>111</v>
      </c>
      <c r="B89" s="9">
        <v>45106</v>
      </c>
      <c r="C89" s="5">
        <v>54.160000000000004</v>
      </c>
      <c r="D89" s="5">
        <v>8.1999999999999993</v>
      </c>
      <c r="E89" s="5">
        <v>56.5</v>
      </c>
      <c r="F89" s="6">
        <v>4.0799999999999983</v>
      </c>
      <c r="G89" s="5">
        <v>150</v>
      </c>
      <c r="P89" s="5">
        <f t="shared" si="19"/>
        <v>54.160000000000004</v>
      </c>
      <c r="Q89" s="5">
        <f t="shared" si="23"/>
        <v>8.1999999999999993</v>
      </c>
      <c r="R89" s="5">
        <v>56.5</v>
      </c>
      <c r="S89" s="6">
        <f t="shared" si="21"/>
        <v>4.0799999999999983</v>
      </c>
      <c r="T89" s="5" cm="1">
        <f t="array" ref="T89">_xlfn.IFS(G89&gt;$N$7,$N$7,G89&lt;$N$8,$N$8,TRUE,G89)</f>
        <v>150</v>
      </c>
    </row>
    <row r="90" spans="1:20" ht="16" x14ac:dyDescent="0.2">
      <c r="A90" s="3">
        <v>49</v>
      </c>
      <c r="B90" s="9">
        <v>45044</v>
      </c>
      <c r="C90" s="5">
        <v>46.44</v>
      </c>
      <c r="D90" s="5">
        <v>15.8</v>
      </c>
      <c r="E90" s="5">
        <v>49.9</v>
      </c>
      <c r="F90" s="6">
        <v>10.659999999999997</v>
      </c>
      <c r="G90" s="5">
        <v>149</v>
      </c>
      <c r="P90" s="5">
        <f t="shared" si="19"/>
        <v>46.44</v>
      </c>
      <c r="Q90" s="5">
        <f t="shared" si="23"/>
        <v>15.8</v>
      </c>
      <c r="R90" s="5">
        <v>49.9</v>
      </c>
      <c r="S90" s="6">
        <f t="shared" si="21"/>
        <v>10.659999999999997</v>
      </c>
      <c r="T90" s="5" cm="1">
        <f t="array" ref="T90">_xlfn.IFS(G90&gt;$N$7,$N$7,G90&lt;$N$8,$N$8,TRUE,G90)</f>
        <v>149</v>
      </c>
    </row>
    <row r="91" spans="1:20" ht="16" x14ac:dyDescent="0.2">
      <c r="A91" s="3">
        <v>84</v>
      </c>
      <c r="B91" s="9">
        <v>45079</v>
      </c>
      <c r="C91" s="5">
        <v>22.68</v>
      </c>
      <c r="D91" s="5">
        <v>44.5</v>
      </c>
      <c r="E91" s="5">
        <v>35.6</v>
      </c>
      <c r="F91" s="6">
        <v>14.849999999999998</v>
      </c>
      <c r="G91" s="5">
        <v>149</v>
      </c>
      <c r="P91" s="5">
        <f t="shared" si="19"/>
        <v>22.68</v>
      </c>
      <c r="Q91" s="5">
        <f t="shared" si="23"/>
        <v>44.5</v>
      </c>
      <c r="R91" s="5">
        <v>35.6</v>
      </c>
      <c r="S91" s="6">
        <f t="shared" si="21"/>
        <v>14.849999999999998</v>
      </c>
      <c r="T91" s="5" cm="1">
        <f t="array" ref="T91">_xlfn.IFS(G91&gt;$N$7,$N$7,G91&lt;$N$8,$N$8,TRUE,G91)</f>
        <v>149</v>
      </c>
    </row>
    <row r="92" spans="1:20" ht="16" x14ac:dyDescent="0.2">
      <c r="A92" s="3">
        <v>44</v>
      </c>
      <c r="B92" s="9">
        <v>45039</v>
      </c>
      <c r="C92" s="5">
        <v>51.38</v>
      </c>
      <c r="D92" s="5">
        <v>8.4</v>
      </c>
      <c r="E92" s="5">
        <v>26.4</v>
      </c>
      <c r="F92" s="6">
        <v>14.33</v>
      </c>
      <c r="G92" s="5">
        <v>149</v>
      </c>
      <c r="P92" s="5">
        <f t="shared" si="19"/>
        <v>51.38</v>
      </c>
      <c r="Q92" s="5">
        <f t="shared" si="23"/>
        <v>8.4</v>
      </c>
      <c r="R92" s="5">
        <v>26.4</v>
      </c>
      <c r="S92" s="6">
        <f t="shared" si="21"/>
        <v>14.33</v>
      </c>
      <c r="T92" s="5" cm="1">
        <f t="array" ref="T92">_xlfn.IFS(G92&gt;$N$7,$N$7,G92&lt;$N$8,$N$8,TRUE,G92)</f>
        <v>149</v>
      </c>
    </row>
    <row r="93" spans="1:20" ht="16" x14ac:dyDescent="0.2">
      <c r="A93" s="3">
        <v>78</v>
      </c>
      <c r="B93" s="9">
        <v>45073</v>
      </c>
      <c r="C93" s="5">
        <v>25.1</v>
      </c>
      <c r="D93" s="5">
        <v>28.5</v>
      </c>
      <c r="E93" s="5">
        <v>14.2</v>
      </c>
      <c r="F93" s="6">
        <v>20.62</v>
      </c>
      <c r="G93" s="5">
        <v>149</v>
      </c>
      <c r="P93" s="5">
        <f t="shared" si="19"/>
        <v>25.1</v>
      </c>
      <c r="Q93" s="5">
        <f t="shared" si="23"/>
        <v>28.5</v>
      </c>
      <c r="R93" s="5">
        <v>14.2</v>
      </c>
      <c r="S93" s="6">
        <f t="shared" si="21"/>
        <v>20.62</v>
      </c>
      <c r="T93" s="5" cm="1">
        <f t="array" ref="T93">_xlfn.IFS(G93&gt;$N$7,$N$7,G93&lt;$N$8,$N$8,TRUE,G93)</f>
        <v>149</v>
      </c>
    </row>
    <row r="94" spans="1:20" ht="16" x14ac:dyDescent="0.2">
      <c r="A94" s="3">
        <v>20</v>
      </c>
      <c r="B94" s="9">
        <v>45015</v>
      </c>
      <c r="C94" s="5">
        <v>32.46</v>
      </c>
      <c r="D94" s="5">
        <v>23.9</v>
      </c>
      <c r="E94" s="5">
        <v>19.100000000000001</v>
      </c>
      <c r="F94" s="6">
        <v>19.04</v>
      </c>
      <c r="G94" s="5">
        <v>148</v>
      </c>
      <c r="P94" s="5">
        <f t="shared" si="19"/>
        <v>32.46</v>
      </c>
      <c r="Q94" s="5">
        <f t="shared" si="23"/>
        <v>23.9</v>
      </c>
      <c r="R94" s="5">
        <v>19.100000000000001</v>
      </c>
      <c r="S94" s="6">
        <f t="shared" si="21"/>
        <v>19.04</v>
      </c>
      <c r="T94" s="5" cm="1">
        <f t="array" ref="T94">_xlfn.IFS(G94&gt;$N$7,$N$7,G94&lt;$N$8,$N$8,TRUE,G94)</f>
        <v>148</v>
      </c>
    </row>
    <row r="95" spans="1:20" ht="16" x14ac:dyDescent="0.2">
      <c r="A95" s="3">
        <v>89</v>
      </c>
      <c r="B95" s="9">
        <v>45084</v>
      </c>
      <c r="C95" s="5">
        <v>27.66</v>
      </c>
      <c r="D95" s="5">
        <v>225.5</v>
      </c>
      <c r="E95" s="5">
        <v>73.400000000000006</v>
      </c>
      <c r="F95" s="6">
        <v>12.219999999999995</v>
      </c>
      <c r="G95" s="5">
        <v>147</v>
      </c>
      <c r="P95" s="5">
        <f t="shared" si="19"/>
        <v>27.66</v>
      </c>
      <c r="Q95" s="5">
        <f>IF(D95&gt;$K$7,$K$7,D95)</f>
        <v>77.150000000000006</v>
      </c>
      <c r="R95" s="5">
        <v>73.400000000000006</v>
      </c>
      <c r="S95" s="6">
        <f t="shared" si="21"/>
        <v>12.219999999999995</v>
      </c>
      <c r="T95" s="5" cm="1">
        <f t="array" ref="T95">_xlfn.IFS(G95&gt;$N$7,$N$7,G95&lt;$N$8,$N$8,TRUE,G95)</f>
        <v>147</v>
      </c>
    </row>
    <row r="96" spans="1:20" ht="16" x14ac:dyDescent="0.2">
      <c r="A96" s="3">
        <v>132</v>
      </c>
      <c r="B96" s="9">
        <v>45127</v>
      </c>
      <c r="C96" s="5">
        <v>55.04</v>
      </c>
      <c r="D96" s="5">
        <v>2.9</v>
      </c>
      <c r="E96" s="5">
        <v>43</v>
      </c>
      <c r="F96" s="6">
        <v>10.77</v>
      </c>
      <c r="G96" s="5">
        <v>147</v>
      </c>
      <c r="P96" s="5">
        <f t="shared" si="19"/>
        <v>55.04</v>
      </c>
      <c r="Q96" s="5">
        <f>IF(D96&gt;$K$7,$K$7,D96)</f>
        <v>2.9</v>
      </c>
      <c r="R96" s="5">
        <v>43</v>
      </c>
      <c r="S96" s="6">
        <f t="shared" si="21"/>
        <v>10.77</v>
      </c>
      <c r="T96" s="5" cm="1">
        <f t="array" ref="T96">_xlfn.IFS(G96&gt;$N$7,$N$7,G96&lt;$N$8,$N$8,TRUE,G96)</f>
        <v>147</v>
      </c>
    </row>
    <row r="97" spans="1:20" ht="16" x14ac:dyDescent="0.2">
      <c r="A97" s="3">
        <v>147</v>
      </c>
      <c r="B97" s="9">
        <v>45142</v>
      </c>
      <c r="C97" s="5">
        <v>55.019999999999996</v>
      </c>
      <c r="D97" s="5">
        <v>7.3</v>
      </c>
      <c r="E97" s="5">
        <v>8.6999999999999993</v>
      </c>
      <c r="F97" s="6">
        <v>24.179999999999996</v>
      </c>
      <c r="G97" s="5">
        <v>142</v>
      </c>
      <c r="P97" s="5">
        <f t="shared" si="19"/>
        <v>55.019999999999996</v>
      </c>
      <c r="Q97" s="5">
        <f t="shared" ref="Q97:Q121" si="24">IF(D97&gt;$K$7,$K$7,D97)</f>
        <v>7.3</v>
      </c>
      <c r="R97" s="5">
        <v>8.6999999999999993</v>
      </c>
      <c r="S97" s="6">
        <f t="shared" si="21"/>
        <v>24.179999999999996</v>
      </c>
      <c r="T97" s="5" cm="1">
        <f t="array" ref="T97">_xlfn.IFS(G97&gt;$N$7,$N$7,G97&lt;$N$8,$N$8,TRUE,G97)</f>
        <v>142</v>
      </c>
    </row>
    <row r="98" spans="1:20" ht="16" x14ac:dyDescent="0.2">
      <c r="A98" s="3">
        <v>26</v>
      </c>
      <c r="B98" s="9">
        <v>45021</v>
      </c>
      <c r="C98" s="5">
        <v>59.58</v>
      </c>
      <c r="D98" s="5">
        <v>3.5</v>
      </c>
      <c r="E98" s="5">
        <v>19.5</v>
      </c>
      <c r="F98" s="6">
        <v>20.239999999999998</v>
      </c>
      <c r="G98" s="5">
        <v>139</v>
      </c>
      <c r="P98" s="5">
        <f t="shared" si="19"/>
        <v>59.58</v>
      </c>
      <c r="Q98" s="5">
        <f t="shared" si="24"/>
        <v>3.5</v>
      </c>
      <c r="R98" s="5">
        <v>19.5</v>
      </c>
      <c r="S98" s="6">
        <f t="shared" si="21"/>
        <v>20.239999999999998</v>
      </c>
      <c r="T98" s="5" cm="1">
        <f t="array" ref="T98">_xlfn.IFS(G98&gt;$N$7,$N$7,G98&lt;$N$8,$N$8,TRUE,G98)</f>
        <v>139</v>
      </c>
    </row>
    <row r="99" spans="1:20" ht="16" x14ac:dyDescent="0.2">
      <c r="A99" s="3">
        <v>200</v>
      </c>
      <c r="B99" s="9">
        <v>45195</v>
      </c>
      <c r="C99" s="5">
        <v>52.42</v>
      </c>
      <c r="D99" s="5">
        <v>8.6</v>
      </c>
      <c r="E99" s="5">
        <v>8.6999999999999993</v>
      </c>
      <c r="F99" s="6">
        <v>1</v>
      </c>
      <c r="G99" s="5">
        <v>139</v>
      </c>
      <c r="P99" s="5">
        <f t="shared" si="19"/>
        <v>52.42</v>
      </c>
      <c r="Q99" s="5">
        <f t="shared" si="24"/>
        <v>8.6</v>
      </c>
      <c r="R99" s="5">
        <v>8.6999999999999993</v>
      </c>
      <c r="S99" s="6">
        <f t="shared" si="21"/>
        <v>1</v>
      </c>
      <c r="T99" s="5" cm="1">
        <f t="array" ref="T99">_xlfn.IFS(G99&gt;$N$7,$N$7,G99&lt;$N$8,$N$8,TRUE,G99)</f>
        <v>139</v>
      </c>
    </row>
    <row r="100" spans="1:20" ht="16" x14ac:dyDescent="0.2">
      <c r="A100" s="3">
        <v>198</v>
      </c>
      <c r="B100" s="9">
        <v>45193</v>
      </c>
      <c r="C100" s="5">
        <v>44.4</v>
      </c>
      <c r="D100" s="5">
        <v>9.3000000000000007</v>
      </c>
      <c r="E100" s="5">
        <v>6.4</v>
      </c>
      <c r="F100" s="6">
        <v>19.79</v>
      </c>
      <c r="G100" s="5">
        <v>139</v>
      </c>
      <c r="P100" s="5">
        <f t="shared" si="19"/>
        <v>44.4</v>
      </c>
      <c r="Q100" s="5">
        <f t="shared" si="24"/>
        <v>9.3000000000000007</v>
      </c>
      <c r="R100" s="5">
        <v>6.4</v>
      </c>
      <c r="S100" s="6">
        <f t="shared" si="21"/>
        <v>19.79</v>
      </c>
      <c r="T100" s="5" cm="1">
        <f t="array" ref="T100">_xlfn.IFS(G100&gt;$N$7,$N$7,G100&lt;$N$8,$N$8,TRUE,G100)</f>
        <v>139</v>
      </c>
    </row>
    <row r="101" spans="1:20" ht="16" x14ac:dyDescent="0.2">
      <c r="A101" s="3">
        <v>160</v>
      </c>
      <c r="B101" s="9">
        <v>45155</v>
      </c>
      <c r="C101" s="5">
        <v>32.339999999999996</v>
      </c>
      <c r="D101" s="5">
        <v>18.399999999999999</v>
      </c>
      <c r="E101" s="5">
        <v>34.6</v>
      </c>
      <c r="F101" s="6">
        <v>8.5299999999999958</v>
      </c>
      <c r="G101" s="5">
        <v>138</v>
      </c>
      <c r="P101" s="5">
        <f t="shared" si="19"/>
        <v>32.339999999999996</v>
      </c>
      <c r="Q101" s="5">
        <f t="shared" si="24"/>
        <v>18.399999999999999</v>
      </c>
      <c r="R101" s="5">
        <v>34.6</v>
      </c>
      <c r="S101" s="6">
        <f t="shared" si="21"/>
        <v>8.5299999999999958</v>
      </c>
      <c r="T101" s="5" cm="1">
        <f t="array" ref="T101">_xlfn.IFS(G101&gt;$N$7,$N$7,G101&lt;$N$8,$N$8,TRUE,G101)</f>
        <v>138</v>
      </c>
    </row>
    <row r="102" spans="1:20" ht="16" x14ac:dyDescent="0.2">
      <c r="A102" s="3">
        <v>5</v>
      </c>
      <c r="B102" s="9">
        <v>45000</v>
      </c>
      <c r="C102" s="5">
        <v>46.160000000000004</v>
      </c>
      <c r="D102" s="5">
        <v>10.8</v>
      </c>
      <c r="E102" s="5">
        <v>58.4</v>
      </c>
      <c r="F102" s="6">
        <v>0.12000000000000455</v>
      </c>
      <c r="G102" s="5">
        <v>137</v>
      </c>
      <c r="P102" s="5">
        <f t="shared" si="19"/>
        <v>46.160000000000004</v>
      </c>
      <c r="Q102" s="5">
        <f t="shared" si="24"/>
        <v>10.8</v>
      </c>
      <c r="R102" s="5">
        <v>58.4</v>
      </c>
      <c r="S102" s="6">
        <f t="shared" si="21"/>
        <v>0.12000000000000455</v>
      </c>
      <c r="T102" s="5" cm="1">
        <f t="array" ref="T102">_xlfn.IFS(G102&gt;$N$7,$N$7,G102&lt;$N$8,$N$8,TRUE,G102)</f>
        <v>137</v>
      </c>
    </row>
    <row r="103" spans="1:20" ht="16" x14ac:dyDescent="0.2">
      <c r="A103" s="3">
        <v>101</v>
      </c>
      <c r="B103" s="9">
        <v>45096</v>
      </c>
      <c r="C103" s="5">
        <v>51.480000000000004</v>
      </c>
      <c r="D103" s="5">
        <v>4.3</v>
      </c>
      <c r="E103" s="5">
        <v>49.8</v>
      </c>
      <c r="F103" s="6">
        <v>4.4699999999999989</v>
      </c>
      <c r="G103" s="5">
        <v>137</v>
      </c>
      <c r="P103" s="5">
        <f t="shared" si="19"/>
        <v>51.480000000000004</v>
      </c>
      <c r="Q103" s="5">
        <f t="shared" si="24"/>
        <v>4.3</v>
      </c>
      <c r="R103" s="5">
        <v>49.8</v>
      </c>
      <c r="S103" s="6">
        <f t="shared" si="21"/>
        <v>4.4699999999999989</v>
      </c>
      <c r="T103" s="5" cm="1">
        <f t="array" ref="T103">_xlfn.IFS(G103&gt;$N$7,$N$7,G103&lt;$N$8,$N$8,TRUE,G103)</f>
        <v>137</v>
      </c>
    </row>
    <row r="104" spans="1:20" ht="16" x14ac:dyDescent="0.2">
      <c r="A104" s="3">
        <v>17</v>
      </c>
      <c r="B104" s="9">
        <v>45012</v>
      </c>
      <c r="C104" s="5">
        <v>89.06</v>
      </c>
      <c r="D104" s="5">
        <v>36.6</v>
      </c>
      <c r="E104" s="5">
        <v>93.625</v>
      </c>
      <c r="F104" s="6">
        <v>23.379999999999995</v>
      </c>
      <c r="G104" s="5">
        <v>135</v>
      </c>
      <c r="P104" s="5">
        <f t="shared" si="19"/>
        <v>89.06</v>
      </c>
      <c r="Q104" s="5">
        <f t="shared" si="24"/>
        <v>36.6</v>
      </c>
      <c r="R104" s="5">
        <v>93.625</v>
      </c>
      <c r="S104" s="6">
        <f t="shared" si="21"/>
        <v>23.379999999999995</v>
      </c>
      <c r="T104" s="5" cm="1">
        <f t="array" ref="T104">_xlfn.IFS(G104&gt;$N$7,$N$7,G104&lt;$N$8,$N$8,TRUE,G104)</f>
        <v>135</v>
      </c>
    </row>
    <row r="105" spans="1:20" ht="16" x14ac:dyDescent="0.2">
      <c r="A105" s="3">
        <v>180</v>
      </c>
      <c r="B105" s="9">
        <v>45175</v>
      </c>
      <c r="C105" s="5">
        <v>41.12</v>
      </c>
      <c r="D105" s="5">
        <v>10</v>
      </c>
      <c r="E105" s="5">
        <v>17.600000000000001</v>
      </c>
      <c r="F105" s="6">
        <v>14.519999999999998</v>
      </c>
      <c r="G105" s="5">
        <v>135</v>
      </c>
      <c r="P105" s="5">
        <f t="shared" si="19"/>
        <v>41.12</v>
      </c>
      <c r="Q105" s="5">
        <f t="shared" si="24"/>
        <v>10</v>
      </c>
      <c r="R105" s="5">
        <v>17.600000000000001</v>
      </c>
      <c r="S105" s="6">
        <f t="shared" si="21"/>
        <v>14.519999999999998</v>
      </c>
      <c r="T105" s="5" cm="1">
        <f t="array" ref="T105">_xlfn.IFS(G105&gt;$N$7,$N$7,G105&lt;$N$8,$N$8,TRUE,G105)</f>
        <v>135</v>
      </c>
    </row>
    <row r="106" spans="1:20" ht="16" x14ac:dyDescent="0.2">
      <c r="A106" s="3">
        <v>68</v>
      </c>
      <c r="B106" s="9">
        <v>45063</v>
      </c>
      <c r="C106" s="5">
        <v>30.860000000000003</v>
      </c>
      <c r="D106" s="5">
        <v>14.5</v>
      </c>
      <c r="E106" s="5">
        <v>10.199999999999999</v>
      </c>
      <c r="F106" s="6">
        <v>17.100000000000001</v>
      </c>
      <c r="G106" s="5">
        <v>135</v>
      </c>
      <c r="P106" s="5">
        <f t="shared" si="19"/>
        <v>30.860000000000003</v>
      </c>
      <c r="Q106" s="5">
        <f t="shared" si="24"/>
        <v>14.5</v>
      </c>
      <c r="R106" s="5">
        <v>10.199999999999999</v>
      </c>
      <c r="S106" s="6">
        <f t="shared" si="21"/>
        <v>17.100000000000001</v>
      </c>
      <c r="T106" s="5" cm="1">
        <f t="array" ref="T106">_xlfn.IFS(G106&gt;$N$7,$N$7,G106&lt;$N$8,$N$8,TRUE,G106)</f>
        <v>135</v>
      </c>
    </row>
    <row r="107" spans="1:20" ht="16" x14ac:dyDescent="0.2">
      <c r="A107" s="3">
        <v>116</v>
      </c>
      <c r="B107" s="9">
        <v>45111</v>
      </c>
      <c r="C107" s="5">
        <v>24.02</v>
      </c>
      <c r="D107" s="5">
        <v>35</v>
      </c>
      <c r="E107" s="5">
        <v>52.7</v>
      </c>
      <c r="F107" s="6">
        <v>3.9299999999999962</v>
      </c>
      <c r="G107" s="5">
        <v>133</v>
      </c>
      <c r="P107" s="5">
        <f t="shared" si="19"/>
        <v>24.02</v>
      </c>
      <c r="Q107" s="5">
        <f t="shared" si="24"/>
        <v>35</v>
      </c>
      <c r="R107" s="5">
        <v>52.7</v>
      </c>
      <c r="S107" s="6">
        <f t="shared" si="21"/>
        <v>3.9299999999999962</v>
      </c>
      <c r="T107" s="5" cm="1">
        <f t="array" ref="T107">_xlfn.IFS(G107&gt;$N$7,$N$7,G107&lt;$N$8,$N$8,TRUE,G107)</f>
        <v>133</v>
      </c>
    </row>
    <row r="108" spans="1:20" ht="16" x14ac:dyDescent="0.2">
      <c r="A108" s="3">
        <v>58</v>
      </c>
      <c r="B108" s="9">
        <v>45053</v>
      </c>
      <c r="C108" s="5">
        <v>33.239999999999995</v>
      </c>
      <c r="D108" s="5">
        <v>19.2</v>
      </c>
      <c r="E108" s="5">
        <v>16.600000000000001</v>
      </c>
      <c r="F108" s="6">
        <v>16.579999999999998</v>
      </c>
      <c r="G108" s="5">
        <v>133</v>
      </c>
      <c r="P108" s="5">
        <f t="shared" si="19"/>
        <v>33.239999999999995</v>
      </c>
      <c r="Q108" s="5">
        <f t="shared" si="24"/>
        <v>19.2</v>
      </c>
      <c r="R108" s="5">
        <v>16.600000000000001</v>
      </c>
      <c r="S108" s="6">
        <f t="shared" si="21"/>
        <v>16.579999999999998</v>
      </c>
      <c r="T108" s="5" cm="1">
        <f t="array" ref="T108">_xlfn.IFS(G108&gt;$N$7,$N$7,G108&lt;$N$8,$N$8,TRUE,G108)</f>
        <v>133</v>
      </c>
    </row>
    <row r="109" spans="1:20" ht="16" x14ac:dyDescent="0.2">
      <c r="A109" s="3">
        <v>97</v>
      </c>
      <c r="B109" s="9">
        <v>45092</v>
      </c>
      <c r="C109" s="5">
        <v>46.519999999999996</v>
      </c>
      <c r="D109" s="5">
        <v>3.5</v>
      </c>
      <c r="E109" s="5">
        <v>5.9</v>
      </c>
      <c r="F109" s="6">
        <v>19.149999999999999</v>
      </c>
      <c r="G109" s="5">
        <v>132</v>
      </c>
      <c r="P109" s="5">
        <f t="shared" si="19"/>
        <v>46.519999999999996</v>
      </c>
      <c r="Q109" s="5">
        <f t="shared" si="24"/>
        <v>3.5</v>
      </c>
      <c r="R109" s="5">
        <v>5.9</v>
      </c>
      <c r="S109" s="6">
        <f t="shared" si="21"/>
        <v>19.149999999999999</v>
      </c>
      <c r="T109" s="5" cm="1">
        <f t="array" ref="T109">_xlfn.IFS(G109&gt;$N$7,$N$7,G109&lt;$N$8,$N$8,TRUE,G109)</f>
        <v>132</v>
      </c>
    </row>
    <row r="110" spans="1:20" ht="16" x14ac:dyDescent="0.2">
      <c r="A110" s="3">
        <v>165</v>
      </c>
      <c r="B110" s="9">
        <v>45160</v>
      </c>
      <c r="C110" s="5">
        <v>28.44</v>
      </c>
      <c r="D110" s="5">
        <v>14.7</v>
      </c>
      <c r="E110" s="5">
        <v>5.4</v>
      </c>
      <c r="F110" s="6">
        <v>16.91</v>
      </c>
      <c r="G110" s="5">
        <v>132</v>
      </c>
      <c r="P110" s="5">
        <f t="shared" si="19"/>
        <v>28.44</v>
      </c>
      <c r="Q110" s="5">
        <f t="shared" si="24"/>
        <v>14.7</v>
      </c>
      <c r="R110" s="5">
        <v>5.4</v>
      </c>
      <c r="S110" s="6">
        <f t="shared" si="21"/>
        <v>16.91</v>
      </c>
      <c r="T110" s="5" cm="1">
        <f t="array" ref="T110">_xlfn.IFS(G110&gt;$N$7,$N$7,G110&lt;$N$8,$N$8,TRUE,G110)</f>
        <v>132</v>
      </c>
    </row>
    <row r="111" spans="1:20" ht="16" x14ac:dyDescent="0.2">
      <c r="A111" s="3">
        <v>166</v>
      </c>
      <c r="B111" s="9">
        <v>45161</v>
      </c>
      <c r="C111" s="5">
        <v>56.9</v>
      </c>
      <c r="D111" s="5">
        <v>3.4</v>
      </c>
      <c r="E111" s="5">
        <v>84.8</v>
      </c>
      <c r="F111" s="6">
        <v>11.229999999999997</v>
      </c>
      <c r="G111" s="5">
        <v>131</v>
      </c>
      <c r="P111" s="5">
        <f t="shared" si="19"/>
        <v>56.9</v>
      </c>
      <c r="Q111" s="5">
        <f t="shared" si="24"/>
        <v>3.4</v>
      </c>
      <c r="R111" s="5">
        <v>84.8</v>
      </c>
      <c r="S111" s="6">
        <f t="shared" si="21"/>
        <v>11.229999999999997</v>
      </c>
      <c r="T111" s="5" cm="1">
        <f t="array" ref="T111">_xlfn.IFS(G111&gt;$N$7,$N$7,G111&lt;$N$8,$N$8,TRUE,G111)</f>
        <v>131</v>
      </c>
    </row>
    <row r="112" spans="1:20" ht="16" x14ac:dyDescent="0.2">
      <c r="A112" s="3">
        <v>178</v>
      </c>
      <c r="B112" s="9">
        <v>45173</v>
      </c>
      <c r="C112" s="5">
        <v>40.04</v>
      </c>
      <c r="D112" s="5">
        <v>7.8</v>
      </c>
      <c r="E112" s="5">
        <v>35.200000000000003</v>
      </c>
      <c r="F112" s="6">
        <v>95</v>
      </c>
      <c r="G112" s="5">
        <v>131</v>
      </c>
      <c r="P112" s="5">
        <f t="shared" si="19"/>
        <v>40.04</v>
      </c>
      <c r="Q112" s="5">
        <f t="shared" si="24"/>
        <v>7.8</v>
      </c>
      <c r="R112" s="5">
        <v>35.200000000000003</v>
      </c>
      <c r="S112" s="6">
        <f t="shared" si="21"/>
        <v>42.030000000000015</v>
      </c>
      <c r="T112" s="5" cm="1">
        <f t="array" ref="T112">_xlfn.IFS(G112&gt;$N$7,$N$7,G112&lt;$N$8,$N$8,TRUE,G112)</f>
        <v>131</v>
      </c>
    </row>
    <row r="113" spans="1:20" ht="16" x14ac:dyDescent="0.2">
      <c r="A113" s="3">
        <v>179</v>
      </c>
      <c r="B113" s="9">
        <v>45174</v>
      </c>
      <c r="C113" s="5">
        <v>63.339999999999996</v>
      </c>
      <c r="D113" s="5">
        <v>2.2999999999999998</v>
      </c>
      <c r="E113" s="5">
        <v>23.7</v>
      </c>
      <c r="F113" s="6">
        <v>19.339999999999996</v>
      </c>
      <c r="G113" s="5">
        <v>131</v>
      </c>
      <c r="P113" s="5">
        <f t="shared" si="19"/>
        <v>63.339999999999996</v>
      </c>
      <c r="Q113" s="5">
        <f t="shared" si="24"/>
        <v>2.2999999999999998</v>
      </c>
      <c r="R113" s="5">
        <v>23.7</v>
      </c>
      <c r="S113" s="6">
        <f t="shared" si="21"/>
        <v>19.339999999999996</v>
      </c>
      <c r="T113" s="5" cm="1">
        <f t="array" ref="T113">_xlfn.IFS(G113&gt;$N$7,$N$7,G113&lt;$N$8,$N$8,TRUE,G113)</f>
        <v>131</v>
      </c>
    </row>
    <row r="114" spans="1:20" ht="16" x14ac:dyDescent="0.2">
      <c r="A114" s="3">
        <v>72</v>
      </c>
      <c r="B114" s="9">
        <v>45067</v>
      </c>
      <c r="C114" s="5">
        <v>29.96</v>
      </c>
      <c r="D114" s="5">
        <v>14.3</v>
      </c>
      <c r="E114" s="5">
        <v>31.7</v>
      </c>
      <c r="F114" s="6">
        <v>5.4500000000000028</v>
      </c>
      <c r="G114" s="5">
        <v>129</v>
      </c>
      <c r="P114" s="5">
        <f t="shared" si="19"/>
        <v>29.96</v>
      </c>
      <c r="Q114" s="5">
        <f t="shared" si="24"/>
        <v>14.3</v>
      </c>
      <c r="R114" s="5">
        <v>31.7</v>
      </c>
      <c r="S114" s="6">
        <f t="shared" si="21"/>
        <v>5.4500000000000028</v>
      </c>
      <c r="T114" s="5" cm="1">
        <f t="array" ref="T114">_xlfn.IFS(G114&gt;$N$7,$N$7,G114&lt;$N$8,$N$8,TRUE,G114)</f>
        <v>129</v>
      </c>
    </row>
    <row r="115" spans="1:20" ht="16" x14ac:dyDescent="0.2">
      <c r="A115" s="3">
        <v>117</v>
      </c>
      <c r="B115" s="9">
        <v>45112</v>
      </c>
      <c r="C115" s="5">
        <v>37.839999999999996</v>
      </c>
      <c r="D115" s="5">
        <v>14.3</v>
      </c>
      <c r="E115" s="5">
        <v>25.6</v>
      </c>
      <c r="F115" s="6">
        <v>10.829999999999998</v>
      </c>
      <c r="G115" s="5">
        <v>129</v>
      </c>
      <c r="P115" s="5">
        <f t="shared" si="19"/>
        <v>37.839999999999996</v>
      </c>
      <c r="Q115" s="5">
        <f t="shared" si="24"/>
        <v>14.3</v>
      </c>
      <c r="R115" s="5">
        <v>25.6</v>
      </c>
      <c r="S115" s="6">
        <f t="shared" si="21"/>
        <v>10.829999999999998</v>
      </c>
      <c r="T115" s="5" cm="1">
        <f t="array" ref="T115">_xlfn.IFS(G115&gt;$N$7,$N$7,G115&lt;$N$8,$N$8,TRUE,G115)</f>
        <v>129</v>
      </c>
    </row>
    <row r="116" spans="1:20" ht="16" x14ac:dyDescent="0.2">
      <c r="A116" s="3">
        <v>168</v>
      </c>
      <c r="B116" s="9">
        <v>45163</v>
      </c>
      <c r="C116" s="5">
        <v>48.36</v>
      </c>
      <c r="D116" s="5">
        <v>5.2</v>
      </c>
      <c r="E116" s="5">
        <v>19.399999999999999</v>
      </c>
      <c r="F116" s="6">
        <v>15.520000000000001</v>
      </c>
      <c r="G116" s="5">
        <v>129</v>
      </c>
      <c r="P116" s="5">
        <f t="shared" si="19"/>
        <v>48.36</v>
      </c>
      <c r="Q116" s="5">
        <f t="shared" si="24"/>
        <v>5.2</v>
      </c>
      <c r="R116" s="5">
        <v>19.399999999999999</v>
      </c>
      <c r="S116" s="6">
        <f t="shared" si="21"/>
        <v>15.520000000000001</v>
      </c>
      <c r="T116" s="5" cm="1">
        <f t="array" ref="T116">_xlfn.IFS(G116&gt;$N$7,$N$7,G116&lt;$N$8,$N$8,TRUE,G116)</f>
        <v>129</v>
      </c>
    </row>
    <row r="117" spans="1:20" ht="16" x14ac:dyDescent="0.2">
      <c r="A117" s="3">
        <v>174</v>
      </c>
      <c r="B117" s="9">
        <v>45169</v>
      </c>
      <c r="C117" s="5">
        <v>36.68</v>
      </c>
      <c r="D117" s="5">
        <v>7.1</v>
      </c>
      <c r="E117" s="5">
        <v>12.8</v>
      </c>
      <c r="F117" s="6">
        <v>15.27</v>
      </c>
      <c r="G117" s="5">
        <v>129</v>
      </c>
      <c r="P117" s="5">
        <f t="shared" si="19"/>
        <v>36.68</v>
      </c>
      <c r="Q117" s="5">
        <f t="shared" si="24"/>
        <v>7.1</v>
      </c>
      <c r="R117" s="5">
        <v>12.8</v>
      </c>
      <c r="S117" s="6">
        <f t="shared" si="21"/>
        <v>15.27</v>
      </c>
      <c r="T117" s="5" cm="1">
        <f t="array" ref="T117">_xlfn.IFS(G117&gt;$N$7,$N$7,G117&lt;$N$8,$N$8,TRUE,G117)</f>
        <v>129</v>
      </c>
    </row>
    <row r="118" spans="1:20" ht="16" x14ac:dyDescent="0.2">
      <c r="A118" s="3">
        <v>36</v>
      </c>
      <c r="B118" s="9">
        <v>45031</v>
      </c>
      <c r="C118" s="5">
        <v>62.14</v>
      </c>
      <c r="D118" s="5">
        <v>4.0999999999999996</v>
      </c>
      <c r="E118" s="5">
        <v>8.5</v>
      </c>
      <c r="F118" s="6">
        <v>27.72</v>
      </c>
      <c r="G118" s="5">
        <v>129</v>
      </c>
      <c r="P118" s="5">
        <f t="shared" si="19"/>
        <v>62.14</v>
      </c>
      <c r="Q118" s="5">
        <f t="shared" si="24"/>
        <v>4.0999999999999996</v>
      </c>
      <c r="R118" s="5">
        <v>8.5</v>
      </c>
      <c r="S118" s="6">
        <f t="shared" si="21"/>
        <v>27.72</v>
      </c>
      <c r="T118" s="5" cm="1">
        <f t="array" ref="T118">_xlfn.IFS(G118&gt;$N$7,$N$7,G118&lt;$N$8,$N$8,TRUE,G118)</f>
        <v>129</v>
      </c>
    </row>
    <row r="119" spans="1:20" ht="16" x14ac:dyDescent="0.2">
      <c r="A119" s="3">
        <v>82</v>
      </c>
      <c r="B119" s="9">
        <v>45077</v>
      </c>
      <c r="C119" s="5">
        <v>151.96</v>
      </c>
      <c r="D119" s="5">
        <v>4.0999999999999996</v>
      </c>
      <c r="E119" s="5">
        <v>36.9</v>
      </c>
      <c r="F119" s="6">
        <v>11.270000000000001</v>
      </c>
      <c r="G119" s="5">
        <v>128</v>
      </c>
      <c r="P119" s="5">
        <f t="shared" si="19"/>
        <v>96.52</v>
      </c>
      <c r="Q119" s="5">
        <f t="shared" si="24"/>
        <v>4.0999999999999996</v>
      </c>
      <c r="R119" s="5">
        <v>36.9</v>
      </c>
      <c r="S119" s="6">
        <f t="shared" si="21"/>
        <v>11.270000000000001</v>
      </c>
      <c r="T119" s="5" cm="1">
        <f t="array" ref="T119">_xlfn.IFS(G119&gt;$N$7,$N$7,G119&lt;$N$8,$N$8,TRUE,G119)</f>
        <v>128</v>
      </c>
    </row>
    <row r="120" spans="1:20" ht="16" x14ac:dyDescent="0.2">
      <c r="A120" s="3">
        <v>83</v>
      </c>
      <c r="B120" s="9">
        <v>45078</v>
      </c>
      <c r="C120" s="5">
        <v>18.059999999999999</v>
      </c>
      <c r="D120" s="5">
        <v>20.3</v>
      </c>
      <c r="E120" s="5">
        <v>32.5</v>
      </c>
      <c r="F120" s="6">
        <v>4.68</v>
      </c>
      <c r="G120" s="5">
        <v>128</v>
      </c>
      <c r="P120" s="5">
        <f t="shared" si="19"/>
        <v>18.059999999999999</v>
      </c>
      <c r="Q120" s="5">
        <f t="shared" si="24"/>
        <v>20.3</v>
      </c>
      <c r="R120" s="5">
        <v>32.5</v>
      </c>
      <c r="S120" s="6">
        <f t="shared" si="21"/>
        <v>4.68</v>
      </c>
      <c r="T120" s="5" cm="1">
        <f t="array" ref="T120">_xlfn.IFS(G120&gt;$N$7,$N$7,G120&lt;$N$8,$N$8,TRUE,G120)</f>
        <v>128</v>
      </c>
    </row>
    <row r="121" spans="1:20" ht="16" x14ac:dyDescent="0.2">
      <c r="A121" s="3">
        <v>145</v>
      </c>
      <c r="B121" s="9">
        <v>45140</v>
      </c>
      <c r="C121" s="5">
        <v>29.240000000000002</v>
      </c>
      <c r="D121" s="5">
        <v>14.8</v>
      </c>
      <c r="E121" s="5">
        <v>38.9</v>
      </c>
      <c r="F121" s="6">
        <v>1.4600000000000026</v>
      </c>
      <c r="G121" s="5">
        <v>127</v>
      </c>
      <c r="P121" s="5">
        <f t="shared" si="19"/>
        <v>29.240000000000002</v>
      </c>
      <c r="Q121" s="5">
        <f t="shared" si="24"/>
        <v>14.8</v>
      </c>
      <c r="R121" s="5">
        <v>38.9</v>
      </c>
      <c r="S121" s="6">
        <f t="shared" si="21"/>
        <v>1.4600000000000026</v>
      </c>
      <c r="T121" s="5" cm="1">
        <f t="array" ref="T121">_xlfn.IFS(G121&gt;$N$7,$N$7,G121&lt;$N$8,$N$8,TRUE,G121)</f>
        <v>127</v>
      </c>
    </row>
    <row r="122" spans="1:20" ht="16" x14ac:dyDescent="0.2">
      <c r="A122" s="3">
        <v>22</v>
      </c>
      <c r="B122" s="9">
        <v>45017</v>
      </c>
      <c r="C122" s="5">
        <v>48.480000000000004</v>
      </c>
      <c r="D122" s="5">
        <v>123</v>
      </c>
      <c r="E122" s="5">
        <v>23.5</v>
      </c>
      <c r="F122" s="6">
        <v>16.89</v>
      </c>
      <c r="G122" s="5">
        <v>127</v>
      </c>
      <c r="P122" s="5">
        <f t="shared" si="19"/>
        <v>48.480000000000004</v>
      </c>
      <c r="Q122" s="5">
        <f>IF(D122&gt;$K$7,$K$7,D122)</f>
        <v>77.150000000000006</v>
      </c>
      <c r="R122" s="5">
        <v>23.5</v>
      </c>
      <c r="S122" s="6">
        <f t="shared" si="21"/>
        <v>16.89</v>
      </c>
      <c r="T122" s="5" cm="1">
        <f t="array" ref="T122">_xlfn.IFS(G122&gt;$N$7,$N$7,G122&lt;$N$8,$N$8,TRUE,G122)</f>
        <v>127</v>
      </c>
    </row>
    <row r="123" spans="1:20" ht="16" x14ac:dyDescent="0.2">
      <c r="A123" s="3">
        <v>19</v>
      </c>
      <c r="B123" s="9">
        <v>45014</v>
      </c>
      <c r="C123" s="5">
        <v>14.84</v>
      </c>
      <c r="D123" s="5">
        <v>20.5</v>
      </c>
      <c r="E123" s="5">
        <v>18.3</v>
      </c>
      <c r="F123" s="6">
        <v>9.8500000000000014</v>
      </c>
      <c r="G123" s="5">
        <v>127</v>
      </c>
      <c r="P123" s="5">
        <f t="shared" si="19"/>
        <v>14.84</v>
      </c>
      <c r="Q123" s="5">
        <f t="shared" ref="Q123:Q131" si="25">IF(D123&gt;$K$7,$K$7,D123)</f>
        <v>20.5</v>
      </c>
      <c r="R123" s="5">
        <v>18.3</v>
      </c>
      <c r="S123" s="6">
        <f t="shared" si="21"/>
        <v>9.8500000000000014</v>
      </c>
      <c r="T123" s="5" cm="1">
        <f t="array" ref="T123">_xlfn.IFS(G123&gt;$N$7,$N$7,G123&lt;$N$8,$N$8,TRUE,G123)</f>
        <v>127</v>
      </c>
    </row>
    <row r="124" spans="1:20" ht="16" x14ac:dyDescent="0.2">
      <c r="A124" s="3">
        <v>175</v>
      </c>
      <c r="B124" s="9">
        <v>45170</v>
      </c>
      <c r="C124" s="5">
        <v>53.480000000000004</v>
      </c>
      <c r="D124" s="5">
        <v>3.4</v>
      </c>
      <c r="E124" s="5">
        <v>13.1</v>
      </c>
      <c r="F124" s="6">
        <v>18.700000000000003</v>
      </c>
      <c r="G124" s="5">
        <v>127</v>
      </c>
      <c r="P124" s="5">
        <f t="shared" si="19"/>
        <v>53.480000000000004</v>
      </c>
      <c r="Q124" s="5">
        <f t="shared" si="25"/>
        <v>3.4</v>
      </c>
      <c r="R124" s="5">
        <v>13.1</v>
      </c>
      <c r="S124" s="6">
        <f t="shared" si="21"/>
        <v>18.700000000000003</v>
      </c>
      <c r="T124" s="5" cm="1">
        <f t="array" ref="T124">_xlfn.IFS(G124&gt;$N$7,$N$7,G124&lt;$N$8,$N$8,TRUE,G124)</f>
        <v>127</v>
      </c>
    </row>
    <row r="125" spans="1:20" ht="16" x14ac:dyDescent="0.2">
      <c r="A125" s="3">
        <v>32</v>
      </c>
      <c r="B125" s="9">
        <v>45027</v>
      </c>
      <c r="C125" s="5">
        <v>92.987500000000011</v>
      </c>
      <c r="D125" s="5">
        <v>17.399999999999999</v>
      </c>
      <c r="E125" s="5">
        <v>38.6</v>
      </c>
      <c r="F125" s="6">
        <v>37.253750000000011</v>
      </c>
      <c r="G125" s="5">
        <v>126</v>
      </c>
      <c r="P125" s="5">
        <f t="shared" si="19"/>
        <v>92.987500000000011</v>
      </c>
      <c r="Q125" s="5">
        <f t="shared" si="25"/>
        <v>17.399999999999999</v>
      </c>
      <c r="R125" s="5">
        <v>38.6</v>
      </c>
      <c r="S125" s="6">
        <f t="shared" si="21"/>
        <v>37.253750000000011</v>
      </c>
      <c r="T125" s="5" cm="1">
        <f t="array" ref="T125">_xlfn.IFS(G125&gt;$N$7,$N$7,G125&lt;$N$8,$N$8,TRUE,G125)</f>
        <v>126</v>
      </c>
    </row>
    <row r="126" spans="1:20" ht="16" x14ac:dyDescent="0.2">
      <c r="A126" s="3">
        <v>126</v>
      </c>
      <c r="B126" s="9">
        <v>45121</v>
      </c>
      <c r="C126" s="5">
        <v>18.440000000000001</v>
      </c>
      <c r="D126" s="5">
        <v>11.8</v>
      </c>
      <c r="E126" s="5">
        <v>25.9</v>
      </c>
      <c r="F126" s="6">
        <v>4.2600000000000016</v>
      </c>
      <c r="G126" s="5">
        <v>126</v>
      </c>
      <c r="P126" s="5">
        <f t="shared" si="19"/>
        <v>18.440000000000001</v>
      </c>
      <c r="Q126" s="5">
        <f t="shared" si="25"/>
        <v>11.8</v>
      </c>
      <c r="R126" s="5">
        <v>25.9</v>
      </c>
      <c r="S126" s="6">
        <f t="shared" si="21"/>
        <v>4.2600000000000016</v>
      </c>
      <c r="T126" s="5" cm="1">
        <f t="array" ref="T126">_xlfn.IFS(G126&gt;$N$7,$N$7,G126&lt;$N$8,$N$8,TRUE,G126)</f>
        <v>126</v>
      </c>
    </row>
    <row r="127" spans="1:20" ht="16" x14ac:dyDescent="0.2">
      <c r="A127" s="3">
        <v>152</v>
      </c>
      <c r="B127" s="9">
        <v>45147</v>
      </c>
      <c r="C127" s="5">
        <v>31.2</v>
      </c>
      <c r="D127" s="5">
        <v>8.4</v>
      </c>
      <c r="E127" s="5">
        <v>48.7</v>
      </c>
      <c r="F127" s="6">
        <v>16.819999999999997</v>
      </c>
      <c r="G127" s="5">
        <v>125</v>
      </c>
      <c r="P127" s="5">
        <f t="shared" si="19"/>
        <v>31.2</v>
      </c>
      <c r="Q127" s="5">
        <f t="shared" si="25"/>
        <v>8.4</v>
      </c>
      <c r="R127" s="5">
        <v>48.7</v>
      </c>
      <c r="S127" s="6">
        <f t="shared" si="21"/>
        <v>16.819999999999997</v>
      </c>
      <c r="T127" s="5" cm="1">
        <f t="array" ref="T127">_xlfn.IFS(G127&gt;$N$7,$N$7,G127&lt;$N$8,$N$8,TRUE,G127)</f>
        <v>125</v>
      </c>
    </row>
    <row r="128" spans="1:20" ht="16" x14ac:dyDescent="0.2">
      <c r="A128" s="3">
        <v>123</v>
      </c>
      <c r="B128" s="9">
        <v>45118</v>
      </c>
      <c r="C128" s="5">
        <v>45.8</v>
      </c>
      <c r="D128" s="5">
        <v>2.4</v>
      </c>
      <c r="E128" s="5">
        <v>15.6</v>
      </c>
      <c r="F128" s="6">
        <v>17.36</v>
      </c>
      <c r="G128" s="5">
        <v>125</v>
      </c>
      <c r="P128" s="5">
        <f t="shared" si="19"/>
        <v>45.8</v>
      </c>
      <c r="Q128" s="5">
        <f t="shared" si="25"/>
        <v>2.4</v>
      </c>
      <c r="R128" s="5">
        <v>15.6</v>
      </c>
      <c r="S128" s="6">
        <f t="shared" si="21"/>
        <v>17.36</v>
      </c>
      <c r="T128" s="5" cm="1">
        <f t="array" ref="T128">_xlfn.IFS(G128&gt;$N$7,$N$7,G128&lt;$N$8,$N$8,TRUE,G128)</f>
        <v>125</v>
      </c>
    </row>
    <row r="129" spans="1:20" ht="16" x14ac:dyDescent="0.2">
      <c r="A129" s="3">
        <v>135</v>
      </c>
      <c r="B129" s="9">
        <v>45130</v>
      </c>
      <c r="C129" s="5">
        <v>14.379999999999999</v>
      </c>
      <c r="D129" s="5">
        <v>38.6</v>
      </c>
      <c r="E129" s="5">
        <v>65.599999999999994</v>
      </c>
      <c r="F129" s="6">
        <v>16.750000000000004</v>
      </c>
      <c r="G129" s="5">
        <v>124</v>
      </c>
      <c r="P129" s="5">
        <f t="shared" si="19"/>
        <v>14.379999999999999</v>
      </c>
      <c r="Q129" s="5">
        <f t="shared" si="25"/>
        <v>38.6</v>
      </c>
      <c r="R129" s="5">
        <v>65.599999999999994</v>
      </c>
      <c r="S129" s="6">
        <f t="shared" si="21"/>
        <v>16.750000000000004</v>
      </c>
      <c r="T129" s="5" cm="1">
        <f t="array" ref="T129">_xlfn.IFS(G129&gt;$N$7,$N$7,G129&lt;$N$8,$N$8,TRUE,G129)</f>
        <v>124</v>
      </c>
    </row>
    <row r="130" spans="1:20" ht="16" x14ac:dyDescent="0.2">
      <c r="A130" s="3">
        <v>182</v>
      </c>
      <c r="B130" s="9">
        <v>45177</v>
      </c>
      <c r="C130" s="5">
        <v>52.7</v>
      </c>
      <c r="D130" s="5">
        <v>5.4</v>
      </c>
      <c r="E130" s="5">
        <v>27.4</v>
      </c>
      <c r="F130" s="6">
        <v>13.59</v>
      </c>
      <c r="G130" s="5">
        <v>124</v>
      </c>
      <c r="P130" s="5">
        <f t="shared" si="19"/>
        <v>52.7</v>
      </c>
      <c r="Q130" s="5">
        <f t="shared" si="25"/>
        <v>5.4</v>
      </c>
      <c r="R130" s="5">
        <v>27.4</v>
      </c>
      <c r="S130" s="6">
        <f t="shared" si="21"/>
        <v>13.59</v>
      </c>
      <c r="T130" s="5" cm="1">
        <f t="array" ref="T130">_xlfn.IFS(G130&gt;$N$7,$N$7,G130&lt;$N$8,$N$8,TRUE,G130)</f>
        <v>124</v>
      </c>
    </row>
    <row r="131" spans="1:20" ht="16" x14ac:dyDescent="0.2">
      <c r="A131" s="3">
        <v>136</v>
      </c>
      <c r="B131" s="9">
        <v>45131</v>
      </c>
      <c r="C131" s="5">
        <v>14.66</v>
      </c>
      <c r="D131" s="5">
        <v>47</v>
      </c>
      <c r="E131" s="5">
        <v>8.5</v>
      </c>
      <c r="F131" s="6">
        <v>24.93</v>
      </c>
      <c r="G131" s="5">
        <v>124</v>
      </c>
      <c r="P131" s="5">
        <f t="shared" ref="P131:P194" si="26">IF(C131&gt;$J$7,$J$7,C131)</f>
        <v>14.66</v>
      </c>
      <c r="Q131" s="5">
        <f t="shared" si="25"/>
        <v>47</v>
      </c>
      <c r="R131" s="5">
        <v>8.5</v>
      </c>
      <c r="S131" s="6">
        <f t="shared" ref="S131:S194" si="27">IF(F131&gt;$M$7,$M$7,F131)</f>
        <v>24.93</v>
      </c>
      <c r="T131" s="5" cm="1">
        <f t="array" ref="T131">_xlfn.IFS(G131&gt;$N$7,$N$7,G131&lt;$N$8,$N$8,TRUE,G131)</f>
        <v>124</v>
      </c>
    </row>
    <row r="132" spans="1:20" ht="16" x14ac:dyDescent="0.2">
      <c r="A132" s="3">
        <v>30</v>
      </c>
      <c r="B132" s="9">
        <v>45025</v>
      </c>
      <c r="C132" s="5">
        <v>15.12</v>
      </c>
      <c r="D132" s="5">
        <v>16</v>
      </c>
      <c r="E132" s="5">
        <v>40.799999999999997</v>
      </c>
      <c r="F132" s="6">
        <v>18.739999999999998</v>
      </c>
      <c r="G132" s="5">
        <v>123</v>
      </c>
      <c r="P132" s="5">
        <f t="shared" si="26"/>
        <v>15.12</v>
      </c>
      <c r="Q132" s="5">
        <f>IF(D132&gt;$K$7,$K$7,D132)</f>
        <v>16</v>
      </c>
      <c r="R132" s="5">
        <v>40.799999999999997</v>
      </c>
      <c r="S132" s="6">
        <f t="shared" si="27"/>
        <v>18.739999999999998</v>
      </c>
      <c r="T132" s="5" cm="1">
        <f t="array" ref="T132">_xlfn.IFS(G132&gt;$N$7,$N$7,G132&lt;$N$8,$N$8,TRUE,G132)</f>
        <v>123</v>
      </c>
    </row>
    <row r="133" spans="1:20" ht="16" x14ac:dyDescent="0.2">
      <c r="A133" s="3">
        <v>7</v>
      </c>
      <c r="B133" s="9">
        <v>45002</v>
      </c>
      <c r="C133" s="5">
        <v>13.5</v>
      </c>
      <c r="D133" s="5">
        <v>32.799999999999997</v>
      </c>
      <c r="E133" s="5">
        <v>23.5</v>
      </c>
      <c r="F133" s="6">
        <v>12.749999999999998</v>
      </c>
      <c r="G133" s="5">
        <v>123</v>
      </c>
      <c r="P133" s="5">
        <f t="shared" si="26"/>
        <v>13.5</v>
      </c>
      <c r="Q133" s="5">
        <f t="shared" ref="Q133:Q134" si="28">IF(D133&gt;$K$7,$K$7,D133)</f>
        <v>32.799999999999997</v>
      </c>
      <c r="R133" s="5">
        <v>23.5</v>
      </c>
      <c r="S133" s="6">
        <f t="shared" si="27"/>
        <v>12.749999999999998</v>
      </c>
      <c r="T133" s="5" cm="1">
        <f t="array" ref="T133">_xlfn.IFS(G133&gt;$N$7,$N$7,G133&lt;$N$8,$N$8,TRUE,G133)</f>
        <v>123</v>
      </c>
    </row>
    <row r="134" spans="1:20" ht="16" x14ac:dyDescent="0.2">
      <c r="A134" s="3">
        <v>146</v>
      </c>
      <c r="B134" s="9">
        <v>45141</v>
      </c>
      <c r="C134" s="5">
        <v>31.060000000000002</v>
      </c>
      <c r="D134" s="5">
        <v>1.9</v>
      </c>
      <c r="E134" s="5">
        <v>9</v>
      </c>
      <c r="F134" s="6">
        <v>11.38</v>
      </c>
      <c r="G134" s="5">
        <v>123</v>
      </c>
      <c r="P134" s="5">
        <f t="shared" si="26"/>
        <v>31.060000000000002</v>
      </c>
      <c r="Q134" s="5">
        <f t="shared" si="28"/>
        <v>1.9</v>
      </c>
      <c r="R134" s="5">
        <v>9</v>
      </c>
      <c r="S134" s="6">
        <f t="shared" si="27"/>
        <v>11.38</v>
      </c>
      <c r="T134" s="5" cm="1">
        <f t="array" ref="T134">_xlfn.IFS(G134&gt;$N$7,$N$7,G134&lt;$N$8,$N$8,TRUE,G134)</f>
        <v>123</v>
      </c>
    </row>
    <row r="135" spans="1:20" ht="16" x14ac:dyDescent="0.2">
      <c r="A135" s="3">
        <v>2</v>
      </c>
      <c r="B135" s="9">
        <v>44997</v>
      </c>
      <c r="C135" s="5">
        <v>10.9</v>
      </c>
      <c r="D135" s="5">
        <v>39.299999999999997</v>
      </c>
      <c r="E135" s="5">
        <v>45.1</v>
      </c>
      <c r="F135" s="6">
        <v>6.0599999999999952</v>
      </c>
      <c r="G135" s="5">
        <v>122</v>
      </c>
      <c r="P135" s="5">
        <f t="shared" si="26"/>
        <v>10.9</v>
      </c>
      <c r="Q135" s="5">
        <f>IF(D135&gt;$K$7,$K$7,D135)</f>
        <v>39.299999999999997</v>
      </c>
      <c r="R135" s="5">
        <v>45.1</v>
      </c>
      <c r="S135" s="6">
        <f t="shared" si="27"/>
        <v>6.0599999999999952</v>
      </c>
      <c r="T135" s="5" cm="1">
        <f t="array" ref="T135">_xlfn.IFS(G135&gt;$N$7,$N$7,G135&lt;$N$8,$N$8,TRUE,G135)</f>
        <v>122</v>
      </c>
    </row>
    <row r="136" spans="1:20" ht="16" x14ac:dyDescent="0.2">
      <c r="A136" s="3">
        <v>51</v>
      </c>
      <c r="B136" s="9">
        <v>45046</v>
      </c>
      <c r="C136" s="5">
        <v>43.96</v>
      </c>
      <c r="D136" s="5">
        <v>3.1</v>
      </c>
      <c r="E136" s="5">
        <v>34.6</v>
      </c>
      <c r="F136" s="6">
        <v>7.6899999999999995</v>
      </c>
      <c r="G136" s="5">
        <v>122</v>
      </c>
      <c r="P136" s="5">
        <f t="shared" si="26"/>
        <v>43.96</v>
      </c>
      <c r="Q136" s="5">
        <f t="shared" ref="Q136:Q157" si="29">IF(D136&gt;$K$7,$K$7,D136)</f>
        <v>3.1</v>
      </c>
      <c r="R136" s="5">
        <v>34.6</v>
      </c>
      <c r="S136" s="6">
        <f t="shared" si="27"/>
        <v>7.6899999999999995</v>
      </c>
      <c r="T136" s="5" cm="1">
        <f t="array" ref="T136">_xlfn.IFS(G136&gt;$N$7,$N$7,G136&lt;$N$8,$N$8,TRUE,G136)</f>
        <v>122</v>
      </c>
    </row>
    <row r="137" spans="1:20" ht="16" x14ac:dyDescent="0.2">
      <c r="A137" s="3">
        <v>87</v>
      </c>
      <c r="B137" s="9">
        <v>45082</v>
      </c>
      <c r="C137" s="5">
        <v>21.259999999999998</v>
      </c>
      <c r="D137" s="5">
        <v>27.5</v>
      </c>
      <c r="E137" s="5">
        <v>16</v>
      </c>
      <c r="F137" s="6">
        <v>14.979999999999999</v>
      </c>
      <c r="G137" s="5">
        <v>122</v>
      </c>
      <c r="P137" s="5">
        <f t="shared" si="26"/>
        <v>21.259999999999998</v>
      </c>
      <c r="Q137" s="5">
        <f t="shared" si="29"/>
        <v>27.5</v>
      </c>
      <c r="R137" s="5">
        <v>16</v>
      </c>
      <c r="S137" s="6">
        <f t="shared" si="27"/>
        <v>14.979999999999999</v>
      </c>
      <c r="T137" s="5" cm="1">
        <f t="array" ref="T137">_xlfn.IFS(G137&gt;$N$7,$N$7,G137&lt;$N$8,$N$8,TRUE,G137)</f>
        <v>122</v>
      </c>
    </row>
    <row r="138" spans="1:20" ht="16" x14ac:dyDescent="0.2">
      <c r="A138" s="3">
        <v>80</v>
      </c>
      <c r="B138" s="9">
        <v>45075</v>
      </c>
      <c r="C138" s="5">
        <v>31.2</v>
      </c>
      <c r="D138" s="5">
        <v>7.7</v>
      </c>
      <c r="E138" s="5">
        <v>23.1</v>
      </c>
      <c r="F138" s="6">
        <v>6.2099999999999991</v>
      </c>
      <c r="G138" s="5">
        <v>120</v>
      </c>
      <c r="P138" s="5">
        <f t="shared" si="26"/>
        <v>31.2</v>
      </c>
      <c r="Q138" s="5">
        <f t="shared" si="29"/>
        <v>7.7</v>
      </c>
      <c r="R138" s="5">
        <v>23.1</v>
      </c>
      <c r="S138" s="6">
        <f t="shared" si="27"/>
        <v>6.2099999999999991</v>
      </c>
      <c r="T138" s="5" cm="1">
        <f t="array" ref="T138">_xlfn.IFS(G138&gt;$N$7,$N$7,G138&lt;$N$8,$N$8,TRUE,G138)</f>
        <v>120</v>
      </c>
    </row>
    <row r="139" spans="1:20" ht="16" x14ac:dyDescent="0.2">
      <c r="A139" s="3">
        <v>81</v>
      </c>
      <c r="B139" s="9">
        <v>45076</v>
      </c>
      <c r="C139" s="5">
        <v>19.28</v>
      </c>
      <c r="D139" s="5">
        <v>26.7</v>
      </c>
      <c r="E139" s="5">
        <v>22.3</v>
      </c>
      <c r="F139" s="6">
        <v>12.070000000000002</v>
      </c>
      <c r="G139" s="5">
        <v>120</v>
      </c>
      <c r="P139" s="5">
        <f t="shared" si="26"/>
        <v>19.28</v>
      </c>
      <c r="Q139" s="5">
        <f t="shared" si="29"/>
        <v>26.7</v>
      </c>
      <c r="R139" s="5">
        <v>22.3</v>
      </c>
      <c r="S139" s="6">
        <f t="shared" si="27"/>
        <v>12.070000000000002</v>
      </c>
      <c r="T139" s="5" cm="1">
        <f t="array" ref="T139">_xlfn.IFS(G139&gt;$N$7,$N$7,G139&lt;$N$8,$N$8,TRUE,G139)</f>
        <v>120</v>
      </c>
    </row>
    <row r="140" spans="1:20" ht="16" x14ac:dyDescent="0.2">
      <c r="A140" s="3">
        <v>47</v>
      </c>
      <c r="B140" s="9">
        <v>45042</v>
      </c>
      <c r="C140" s="5">
        <v>18.940000000000001</v>
      </c>
      <c r="D140" s="5">
        <v>9.9</v>
      </c>
      <c r="E140" s="5">
        <v>35.700000000000003</v>
      </c>
      <c r="F140" s="6">
        <v>19.64</v>
      </c>
      <c r="G140" s="5">
        <v>119</v>
      </c>
      <c r="P140" s="5">
        <f t="shared" si="26"/>
        <v>18.940000000000001</v>
      </c>
      <c r="Q140" s="5">
        <f t="shared" si="29"/>
        <v>9.9</v>
      </c>
      <c r="R140" s="5">
        <v>35.700000000000003</v>
      </c>
      <c r="S140" s="6">
        <f t="shared" si="27"/>
        <v>19.64</v>
      </c>
      <c r="T140" s="5" cm="1">
        <f t="array" ref="T140">_xlfn.IFS(G140&gt;$N$7,$N$7,G140&lt;$N$8,$N$8,TRUE,G140)</f>
        <v>119</v>
      </c>
    </row>
    <row r="141" spans="1:20" ht="16" x14ac:dyDescent="0.2">
      <c r="A141" s="3">
        <v>10</v>
      </c>
      <c r="B141" s="9">
        <v>45005</v>
      </c>
      <c r="C141" s="5">
        <v>40.96</v>
      </c>
      <c r="D141" s="5">
        <v>2.6</v>
      </c>
      <c r="E141" s="5">
        <v>21.2</v>
      </c>
      <c r="F141" s="6">
        <v>12.8</v>
      </c>
      <c r="G141" s="5">
        <v>119</v>
      </c>
      <c r="P141" s="5">
        <f t="shared" si="26"/>
        <v>40.96</v>
      </c>
      <c r="Q141" s="5">
        <f t="shared" si="29"/>
        <v>2.6</v>
      </c>
      <c r="R141" s="5">
        <v>21.2</v>
      </c>
      <c r="S141" s="6">
        <f t="shared" si="27"/>
        <v>12.8</v>
      </c>
      <c r="T141" s="5" cm="1">
        <f t="array" ref="T141">_xlfn.IFS(G141&gt;$N$7,$N$7,G141&lt;$N$8,$N$8,TRUE,G141)</f>
        <v>119</v>
      </c>
    </row>
    <row r="142" spans="1:20" ht="16" x14ac:dyDescent="0.2">
      <c r="A142" s="3">
        <v>150</v>
      </c>
      <c r="B142" s="9">
        <v>45145</v>
      </c>
      <c r="C142" s="5">
        <v>164</v>
      </c>
      <c r="D142" s="5">
        <v>25.8</v>
      </c>
      <c r="E142" s="5">
        <v>20.6</v>
      </c>
      <c r="F142" s="6">
        <v>9.1300000000000008</v>
      </c>
      <c r="G142" s="5">
        <v>118</v>
      </c>
      <c r="P142" s="5">
        <f t="shared" si="26"/>
        <v>96.52</v>
      </c>
      <c r="Q142" s="5">
        <f t="shared" si="29"/>
        <v>25.8</v>
      </c>
      <c r="R142" s="5">
        <v>20.6</v>
      </c>
      <c r="S142" s="6">
        <f t="shared" si="27"/>
        <v>9.1300000000000008</v>
      </c>
      <c r="T142" s="5" cm="1">
        <f t="array" ref="T142">_xlfn.IFS(G142&gt;$N$7,$N$7,G142&lt;$N$8,$N$8,TRUE,G142)</f>
        <v>118</v>
      </c>
    </row>
    <row r="143" spans="1:20" ht="16" x14ac:dyDescent="0.2">
      <c r="A143" s="3">
        <v>74</v>
      </c>
      <c r="B143" s="9">
        <v>45069</v>
      </c>
      <c r="C143" s="5">
        <v>28.880000000000003</v>
      </c>
      <c r="D143" s="5">
        <v>5.7</v>
      </c>
      <c r="E143" s="5">
        <v>31.3</v>
      </c>
      <c r="F143" s="6">
        <v>3.2699999999999996</v>
      </c>
      <c r="G143" s="5">
        <v>117</v>
      </c>
      <c r="P143" s="5">
        <f t="shared" si="26"/>
        <v>28.880000000000003</v>
      </c>
      <c r="Q143" s="5">
        <f t="shared" si="29"/>
        <v>5.7</v>
      </c>
      <c r="R143" s="5">
        <v>31.3</v>
      </c>
      <c r="S143" s="6">
        <f t="shared" si="27"/>
        <v>3.2699999999999996</v>
      </c>
      <c r="T143" s="5" cm="1">
        <f t="array" ref="T143">_xlfn.IFS(G143&gt;$N$7,$N$7,G143&lt;$N$8,$N$8,TRUE,G143)</f>
        <v>117</v>
      </c>
    </row>
    <row r="144" spans="1:20" ht="16" x14ac:dyDescent="0.2">
      <c r="A144" s="3">
        <v>95</v>
      </c>
      <c r="B144" s="9">
        <v>45090</v>
      </c>
      <c r="C144" s="5">
        <v>30.48</v>
      </c>
      <c r="D144" s="5">
        <v>14</v>
      </c>
      <c r="E144" s="5">
        <v>10.9</v>
      </c>
      <c r="F144" s="6">
        <v>13.380000000000003</v>
      </c>
      <c r="G144" s="5">
        <v>117</v>
      </c>
      <c r="P144" s="5">
        <f t="shared" si="26"/>
        <v>30.48</v>
      </c>
      <c r="Q144" s="5">
        <f t="shared" si="29"/>
        <v>14</v>
      </c>
      <c r="R144" s="5">
        <v>10.9</v>
      </c>
      <c r="S144" s="6">
        <f t="shared" si="27"/>
        <v>13.380000000000003</v>
      </c>
      <c r="T144" s="5" cm="1">
        <f t="array" ref="T144">_xlfn.IFS(G144&gt;$N$7,$N$7,G144&lt;$N$8,$N$8,TRUE,G144)</f>
        <v>117</v>
      </c>
    </row>
    <row r="145" spans="1:20" ht="16" x14ac:dyDescent="0.2">
      <c r="A145" s="3">
        <v>130</v>
      </c>
      <c r="B145" s="9">
        <v>45125</v>
      </c>
      <c r="C145" s="5">
        <v>18.920000000000002</v>
      </c>
      <c r="D145" s="5">
        <v>12</v>
      </c>
      <c r="E145" s="5">
        <v>43.1</v>
      </c>
      <c r="F145" s="6">
        <v>14.719999999999999</v>
      </c>
      <c r="G145" s="5">
        <v>116</v>
      </c>
      <c r="P145" s="5">
        <f t="shared" si="26"/>
        <v>18.920000000000002</v>
      </c>
      <c r="Q145" s="5">
        <f t="shared" si="29"/>
        <v>12</v>
      </c>
      <c r="R145" s="5">
        <v>43.1</v>
      </c>
      <c r="S145" s="6">
        <f t="shared" si="27"/>
        <v>14.719999999999999</v>
      </c>
      <c r="T145" s="5" cm="1">
        <f t="array" ref="T145">_xlfn.IFS(G145&gt;$N$7,$N$7,G145&lt;$N$8,$N$8,TRUE,G145)</f>
        <v>116</v>
      </c>
    </row>
    <row r="146" spans="1:20" ht="16" x14ac:dyDescent="0.2">
      <c r="A146" s="3">
        <v>197</v>
      </c>
      <c r="B146" s="9">
        <v>45192</v>
      </c>
      <c r="C146" s="5">
        <v>27.84</v>
      </c>
      <c r="D146" s="5">
        <v>4.9000000000000004</v>
      </c>
      <c r="E146" s="5">
        <v>8.1</v>
      </c>
      <c r="F146" s="6">
        <v>8.6300000000000008</v>
      </c>
      <c r="G146" s="5">
        <v>116</v>
      </c>
      <c r="P146" s="5">
        <f t="shared" si="26"/>
        <v>27.84</v>
      </c>
      <c r="Q146" s="5">
        <f t="shared" si="29"/>
        <v>4.9000000000000004</v>
      </c>
      <c r="R146" s="5">
        <v>8.1</v>
      </c>
      <c r="S146" s="6">
        <f t="shared" si="27"/>
        <v>8.6300000000000008</v>
      </c>
      <c r="T146" s="5" cm="1">
        <f t="array" ref="T146">_xlfn.IFS(G146&gt;$N$7,$N$7,G146&lt;$N$8,$N$8,TRUE,G146)</f>
        <v>116</v>
      </c>
    </row>
    <row r="147" spans="1:20" ht="16" x14ac:dyDescent="0.2">
      <c r="A147" s="3">
        <v>192</v>
      </c>
      <c r="B147" s="9">
        <v>45187</v>
      </c>
      <c r="C147" s="5">
        <v>21.1</v>
      </c>
      <c r="D147" s="5">
        <v>10.8</v>
      </c>
      <c r="E147" s="5">
        <v>6</v>
      </c>
      <c r="F147" s="6">
        <v>10.549999999999999</v>
      </c>
      <c r="G147" s="5">
        <v>116</v>
      </c>
      <c r="P147" s="5">
        <f t="shared" si="26"/>
        <v>21.1</v>
      </c>
      <c r="Q147" s="5">
        <f t="shared" si="29"/>
        <v>10.8</v>
      </c>
      <c r="R147" s="5">
        <v>6</v>
      </c>
      <c r="S147" s="6">
        <f t="shared" si="27"/>
        <v>10.549999999999999</v>
      </c>
      <c r="T147" s="5" cm="1">
        <f t="array" ref="T147">_xlfn.IFS(G147&gt;$N$7,$N$7,G147&lt;$N$8,$N$8,TRUE,G147)</f>
        <v>116</v>
      </c>
    </row>
    <row r="148" spans="1:20" ht="16" x14ac:dyDescent="0.2">
      <c r="A148" s="3">
        <v>39</v>
      </c>
      <c r="B148" s="9">
        <v>45034</v>
      </c>
      <c r="C148" s="5">
        <v>14.620000000000001</v>
      </c>
      <c r="D148" s="5">
        <v>26.7</v>
      </c>
      <c r="E148" s="5">
        <v>35.1</v>
      </c>
      <c r="F148" s="6">
        <v>3.6199999999999992</v>
      </c>
      <c r="G148" s="5">
        <v>114</v>
      </c>
      <c r="P148" s="5">
        <f t="shared" si="26"/>
        <v>14.620000000000001</v>
      </c>
      <c r="Q148" s="5">
        <f t="shared" si="29"/>
        <v>26.7</v>
      </c>
      <c r="R148" s="5">
        <v>35.1</v>
      </c>
      <c r="S148" s="6">
        <f t="shared" si="27"/>
        <v>3.6199999999999992</v>
      </c>
      <c r="T148" s="5" cm="1">
        <f t="array" ref="T148">_xlfn.IFS(G148&gt;$N$7,$N$7,G148&lt;$N$8,$N$8,TRUE,G148)</f>
        <v>114</v>
      </c>
    </row>
    <row r="149" spans="1:20" ht="16" x14ac:dyDescent="0.2">
      <c r="A149" s="3">
        <v>191</v>
      </c>
      <c r="B149" s="9">
        <v>45186</v>
      </c>
      <c r="C149" s="5">
        <v>15.9</v>
      </c>
      <c r="D149" s="5">
        <v>41.1</v>
      </c>
      <c r="E149" s="5">
        <v>5.8</v>
      </c>
      <c r="F149" s="6">
        <v>22.18</v>
      </c>
      <c r="G149" s="5">
        <v>114</v>
      </c>
      <c r="P149" s="5">
        <f t="shared" si="26"/>
        <v>15.9</v>
      </c>
      <c r="Q149" s="5">
        <f t="shared" si="29"/>
        <v>41.1</v>
      </c>
      <c r="R149" s="5">
        <v>5.8</v>
      </c>
      <c r="S149" s="6">
        <f t="shared" si="27"/>
        <v>22.18</v>
      </c>
      <c r="T149" s="5" cm="1">
        <f t="array" ref="T149">_xlfn.IFS(G149&gt;$N$7,$N$7,G149&lt;$N$8,$N$8,TRUE,G149)</f>
        <v>114</v>
      </c>
    </row>
    <row r="150" spans="1:20" ht="16" x14ac:dyDescent="0.2">
      <c r="A150" s="3">
        <v>141</v>
      </c>
      <c r="B150" s="9">
        <v>45136</v>
      </c>
      <c r="C150" s="5"/>
      <c r="D150" s="5">
        <v>17</v>
      </c>
      <c r="E150" s="5">
        <v>12.9</v>
      </c>
      <c r="F150" s="6">
        <v>10.68</v>
      </c>
      <c r="G150" s="5">
        <v>113</v>
      </c>
      <c r="P150" s="5">
        <f t="shared" si="26"/>
        <v>0</v>
      </c>
      <c r="Q150" s="5">
        <f t="shared" si="29"/>
        <v>17</v>
      </c>
      <c r="R150" s="5">
        <v>12.9</v>
      </c>
      <c r="S150" s="6">
        <f t="shared" si="27"/>
        <v>10.68</v>
      </c>
      <c r="T150" s="5" cm="1">
        <f t="array" ref="T150">_xlfn.IFS(G150&gt;$N$7,$N$7,G150&lt;$N$8,$N$8,TRUE,G150)</f>
        <v>113</v>
      </c>
    </row>
    <row r="151" spans="1:20" ht="16" x14ac:dyDescent="0.2">
      <c r="A151" s="3">
        <v>14</v>
      </c>
      <c r="B151" s="9">
        <v>45009</v>
      </c>
      <c r="C151" s="5">
        <v>26.5</v>
      </c>
      <c r="D151" s="5">
        <v>7.6</v>
      </c>
      <c r="E151" s="5">
        <v>7.2</v>
      </c>
      <c r="F151" s="6"/>
      <c r="G151" s="5">
        <v>113</v>
      </c>
      <c r="P151" s="5">
        <f t="shared" si="26"/>
        <v>26.5</v>
      </c>
      <c r="Q151" s="5">
        <f t="shared" si="29"/>
        <v>7.6</v>
      </c>
      <c r="R151" s="5">
        <v>7.2</v>
      </c>
      <c r="S151" s="6">
        <f t="shared" si="27"/>
        <v>0</v>
      </c>
      <c r="T151" s="5" cm="1">
        <f t="array" ref="T151">_xlfn.IFS(G151&gt;$N$7,$N$7,G151&lt;$N$8,$N$8,TRUE,G151)</f>
        <v>113</v>
      </c>
    </row>
    <row r="152" spans="1:20" ht="16" x14ac:dyDescent="0.2">
      <c r="A152" s="3">
        <v>33</v>
      </c>
      <c r="B152" s="9">
        <v>45028</v>
      </c>
      <c r="C152" s="5">
        <v>20.440000000000001</v>
      </c>
      <c r="D152" s="5">
        <v>1.5</v>
      </c>
      <c r="E152" s="5">
        <v>30</v>
      </c>
      <c r="F152" s="6">
        <v>18.47</v>
      </c>
      <c r="G152" s="5">
        <v>112</v>
      </c>
      <c r="P152" s="5">
        <f t="shared" si="26"/>
        <v>20.440000000000001</v>
      </c>
      <c r="Q152" s="5">
        <f t="shared" si="29"/>
        <v>1.5</v>
      </c>
      <c r="R152" s="5">
        <v>30</v>
      </c>
      <c r="S152" s="6">
        <f t="shared" si="27"/>
        <v>18.47</v>
      </c>
      <c r="T152" s="5" cm="1">
        <f t="array" ref="T152">_xlfn.IFS(G152&gt;$N$7,$N$7,G152&lt;$N$8,$N$8,TRUE,G152)</f>
        <v>112</v>
      </c>
    </row>
    <row r="153" spans="1:20" ht="16" x14ac:dyDescent="0.2">
      <c r="A153" s="3">
        <v>52</v>
      </c>
      <c r="B153" s="9">
        <v>45047</v>
      </c>
      <c r="C153" s="5">
        <v>29.080000000000002</v>
      </c>
      <c r="D153" s="5">
        <v>9.6</v>
      </c>
      <c r="E153" s="5">
        <v>3.6</v>
      </c>
      <c r="F153" s="6">
        <v>13.4</v>
      </c>
      <c r="G153" s="5">
        <v>112</v>
      </c>
      <c r="P153" s="5">
        <f t="shared" si="26"/>
        <v>29.080000000000002</v>
      </c>
      <c r="Q153" s="5">
        <f t="shared" si="29"/>
        <v>9.6</v>
      </c>
      <c r="R153" s="5">
        <v>3.6</v>
      </c>
      <c r="S153" s="6">
        <f t="shared" si="27"/>
        <v>13.4</v>
      </c>
      <c r="T153" s="5" cm="1">
        <f t="array" ref="T153">_xlfn.IFS(G153&gt;$N$7,$N$7,G153&lt;$N$8,$N$8,TRUE,G153)</f>
        <v>112</v>
      </c>
    </row>
    <row r="154" spans="1:20" ht="16" x14ac:dyDescent="0.2">
      <c r="A154" s="3">
        <v>50</v>
      </c>
      <c r="B154" s="9">
        <v>45045</v>
      </c>
      <c r="C154" s="5">
        <v>14.38</v>
      </c>
      <c r="D154" s="5">
        <v>11.7</v>
      </c>
      <c r="E154" s="5">
        <v>36.799999999999997</v>
      </c>
      <c r="F154" s="6">
        <v>17.82</v>
      </c>
      <c r="G154" s="5">
        <v>111</v>
      </c>
      <c r="P154" s="5">
        <f t="shared" si="26"/>
        <v>14.38</v>
      </c>
      <c r="Q154" s="5">
        <f t="shared" si="29"/>
        <v>11.7</v>
      </c>
      <c r="R154" s="5">
        <v>36.799999999999997</v>
      </c>
      <c r="S154" s="6">
        <f t="shared" si="27"/>
        <v>17.82</v>
      </c>
      <c r="T154" s="5" cm="1">
        <f t="array" ref="T154">_xlfn.IFS(G154&gt;$N$7,$N$7,G154&lt;$N$8,$N$8,TRUE,G154)</f>
        <v>111</v>
      </c>
    </row>
    <row r="155" spans="1:20" ht="16" x14ac:dyDescent="0.2">
      <c r="A155" s="3">
        <v>158</v>
      </c>
      <c r="B155" s="9">
        <v>45153</v>
      </c>
      <c r="C155" s="5">
        <v>39.96</v>
      </c>
      <c r="D155" s="5">
        <v>1.3</v>
      </c>
      <c r="E155" s="5">
        <v>24.3</v>
      </c>
      <c r="F155" s="6">
        <v>5.91</v>
      </c>
      <c r="G155" s="5">
        <v>111</v>
      </c>
      <c r="P155" s="5">
        <f t="shared" si="26"/>
        <v>39.96</v>
      </c>
      <c r="Q155" s="5">
        <f t="shared" si="29"/>
        <v>1.3</v>
      </c>
      <c r="R155" s="5">
        <v>24.3</v>
      </c>
      <c r="S155" s="6">
        <f t="shared" si="27"/>
        <v>5.91</v>
      </c>
      <c r="T155" s="5" cm="1">
        <f t="array" ref="T155">_xlfn.IFS(G155&gt;$N$7,$N$7,G155&lt;$N$8,$N$8,TRUE,G155)</f>
        <v>111</v>
      </c>
    </row>
    <row r="156" spans="1:20" ht="16" x14ac:dyDescent="0.2">
      <c r="A156" s="3">
        <v>25</v>
      </c>
      <c r="B156" s="9">
        <v>45020</v>
      </c>
      <c r="C156" s="5">
        <v>20.46</v>
      </c>
      <c r="D156" s="5">
        <v>12.6</v>
      </c>
      <c r="E156" s="5">
        <v>18.3</v>
      </c>
      <c r="F156" s="6">
        <v>5.2099999999999991</v>
      </c>
      <c r="G156" s="5">
        <v>110</v>
      </c>
      <c r="P156" s="5">
        <f t="shared" si="26"/>
        <v>20.46</v>
      </c>
      <c r="Q156" s="5">
        <f t="shared" si="29"/>
        <v>12.6</v>
      </c>
      <c r="R156" s="5">
        <v>18.3</v>
      </c>
      <c r="S156" s="6">
        <f t="shared" si="27"/>
        <v>5.2099999999999991</v>
      </c>
      <c r="T156" s="5" cm="1">
        <f t="array" ref="T156">_xlfn.IFS(G156&gt;$N$7,$N$7,G156&lt;$N$8,$N$8,TRUE,G156)</f>
        <v>110</v>
      </c>
    </row>
    <row r="157" spans="1:20" ht="16" x14ac:dyDescent="0.2">
      <c r="A157" s="3">
        <v>149</v>
      </c>
      <c r="B157" s="9">
        <v>45144</v>
      </c>
      <c r="C157" s="5">
        <v>15.6</v>
      </c>
      <c r="D157" s="5">
        <v>40.299999999999997</v>
      </c>
      <c r="E157" s="5">
        <v>11.9</v>
      </c>
      <c r="F157" s="6">
        <v>19.189999999999998</v>
      </c>
      <c r="G157" s="5">
        <v>110</v>
      </c>
      <c r="P157" s="5">
        <f t="shared" si="26"/>
        <v>15.6</v>
      </c>
      <c r="Q157" s="5">
        <f t="shared" si="29"/>
        <v>40.299999999999997</v>
      </c>
      <c r="R157" s="5">
        <v>11.9</v>
      </c>
      <c r="S157" s="6">
        <f t="shared" si="27"/>
        <v>19.189999999999998</v>
      </c>
      <c r="T157" s="5" cm="1">
        <f t="array" ref="T157">_xlfn.IFS(G157&gt;$N$7,$N$7,G157&lt;$N$8,$N$8,TRUE,G157)</f>
        <v>110</v>
      </c>
    </row>
    <row r="158" spans="1:20" ht="16" x14ac:dyDescent="0.2">
      <c r="A158" s="3">
        <v>139</v>
      </c>
      <c r="B158" s="9">
        <v>45134</v>
      </c>
      <c r="C158" s="5">
        <v>9.6</v>
      </c>
      <c r="D158" s="5">
        <v>25.9</v>
      </c>
      <c r="E158" s="5">
        <v>20.5</v>
      </c>
      <c r="F158" s="6">
        <v>9.0499999999999989</v>
      </c>
      <c r="G158" s="5">
        <v>109</v>
      </c>
      <c r="P158" s="5">
        <f t="shared" si="26"/>
        <v>9.6</v>
      </c>
      <c r="Q158" s="5">
        <f>IF(D158&gt;$K$7,$K$7,D158)</f>
        <v>25.9</v>
      </c>
      <c r="R158" s="5">
        <v>20.5</v>
      </c>
      <c r="S158" s="6">
        <f t="shared" si="27"/>
        <v>9.0499999999999989</v>
      </c>
      <c r="T158" s="5" cm="1">
        <f t="array" ref="T158">_xlfn.IFS(G158&gt;$N$7,$N$7,G158&lt;$N$8,$N$8,TRUE,G158)</f>
        <v>109</v>
      </c>
    </row>
    <row r="159" spans="1:20" ht="16" x14ac:dyDescent="0.2">
      <c r="A159" s="3">
        <v>66</v>
      </c>
      <c r="B159" s="9">
        <v>45061</v>
      </c>
      <c r="C159" s="5">
        <v>21.8</v>
      </c>
      <c r="D159" s="5">
        <v>9.3000000000000007</v>
      </c>
      <c r="E159" s="5">
        <v>0.9</v>
      </c>
      <c r="F159" s="6">
        <v>11.190000000000001</v>
      </c>
      <c r="G159" s="5">
        <v>109</v>
      </c>
      <c r="P159" s="5">
        <f t="shared" si="26"/>
        <v>21.8</v>
      </c>
      <c r="Q159" s="5">
        <f t="shared" ref="Q159:Q165" si="30">IF(D159&gt;$K$7,$K$7,D159)</f>
        <v>9.3000000000000007</v>
      </c>
      <c r="R159" s="5">
        <v>0.9</v>
      </c>
      <c r="S159" s="6">
        <f t="shared" si="27"/>
        <v>11.190000000000001</v>
      </c>
      <c r="T159" s="5" cm="1">
        <f t="array" ref="T159">_xlfn.IFS(G159&gt;$N$7,$N$7,G159&lt;$N$8,$N$8,TRUE,G159)</f>
        <v>109</v>
      </c>
    </row>
    <row r="160" spans="1:20" ht="16" x14ac:dyDescent="0.2">
      <c r="A160" s="3">
        <v>187</v>
      </c>
      <c r="B160" s="9">
        <v>45182</v>
      </c>
      <c r="C160" s="5">
        <v>35.9</v>
      </c>
      <c r="D160" s="5">
        <v>2.1</v>
      </c>
      <c r="E160" s="5">
        <v>26.6</v>
      </c>
      <c r="F160" s="6">
        <v>4.3599999999999994</v>
      </c>
      <c r="G160" s="5">
        <v>108</v>
      </c>
      <c r="P160" s="5">
        <f t="shared" si="26"/>
        <v>35.9</v>
      </c>
      <c r="Q160" s="5">
        <f t="shared" si="30"/>
        <v>2.1</v>
      </c>
      <c r="R160" s="5">
        <v>26.6</v>
      </c>
      <c r="S160" s="6">
        <f t="shared" si="27"/>
        <v>4.3599999999999994</v>
      </c>
      <c r="T160" s="5" cm="1">
        <f t="array" ref="T160">_xlfn.IFS(G160&gt;$N$7,$N$7,G160&lt;$N$8,$N$8,TRUE,G160)</f>
        <v>108</v>
      </c>
    </row>
    <row r="161" spans="1:20" ht="16" x14ac:dyDescent="0.2">
      <c r="A161" s="3">
        <v>118</v>
      </c>
      <c r="B161" s="9">
        <v>45113</v>
      </c>
      <c r="C161" s="5">
        <v>25.28</v>
      </c>
      <c r="D161" s="5">
        <v>0.8</v>
      </c>
      <c r="E161" s="5">
        <v>14.8</v>
      </c>
      <c r="F161" s="6">
        <v>2.12</v>
      </c>
      <c r="G161" s="5">
        <v>108</v>
      </c>
      <c r="P161" s="5">
        <f t="shared" si="26"/>
        <v>25.28</v>
      </c>
      <c r="Q161" s="5">
        <f t="shared" si="30"/>
        <v>0.8</v>
      </c>
      <c r="R161" s="5">
        <v>14.8</v>
      </c>
      <c r="S161" s="6">
        <f t="shared" si="27"/>
        <v>2.12</v>
      </c>
      <c r="T161" s="5" cm="1">
        <f t="array" ref="T161">_xlfn.IFS(G161&gt;$N$7,$N$7,G161&lt;$N$8,$N$8,TRUE,G161)</f>
        <v>108</v>
      </c>
    </row>
    <row r="162" spans="1:20" ht="16" x14ac:dyDescent="0.2">
      <c r="A162" s="3">
        <v>181</v>
      </c>
      <c r="B162" s="9">
        <v>45176</v>
      </c>
      <c r="C162" s="5">
        <v>36.32</v>
      </c>
      <c r="D162" s="5">
        <v>2.6</v>
      </c>
      <c r="E162" s="5">
        <v>8.3000000000000007</v>
      </c>
      <c r="F162" s="6">
        <v>13.64</v>
      </c>
      <c r="G162" s="5">
        <v>108</v>
      </c>
      <c r="P162" s="5">
        <f t="shared" si="26"/>
        <v>36.32</v>
      </c>
      <c r="Q162" s="5">
        <f t="shared" si="30"/>
        <v>2.6</v>
      </c>
      <c r="R162" s="5">
        <v>8.3000000000000007</v>
      </c>
      <c r="S162" s="6">
        <f t="shared" si="27"/>
        <v>13.64</v>
      </c>
      <c r="T162" s="5" cm="1">
        <f t="array" ref="T162">_xlfn.IFS(G162&gt;$N$7,$N$7,G162&lt;$N$8,$N$8,TRUE,G162)</f>
        <v>108</v>
      </c>
    </row>
    <row r="163" spans="1:20" ht="16" x14ac:dyDescent="0.2">
      <c r="A163" s="3">
        <v>73</v>
      </c>
      <c r="B163" s="9">
        <v>45068</v>
      </c>
      <c r="C163" s="5">
        <v>15.36</v>
      </c>
      <c r="D163" s="5">
        <v>33</v>
      </c>
      <c r="E163" s="5">
        <v>19.3</v>
      </c>
      <c r="F163" s="6">
        <v>11.459999999999999</v>
      </c>
      <c r="G163" s="5">
        <v>106</v>
      </c>
      <c r="P163" s="5">
        <f t="shared" si="26"/>
        <v>15.36</v>
      </c>
      <c r="Q163" s="5">
        <f t="shared" si="30"/>
        <v>33</v>
      </c>
      <c r="R163" s="5">
        <v>19.3</v>
      </c>
      <c r="S163" s="6">
        <f t="shared" si="27"/>
        <v>11.459999999999999</v>
      </c>
      <c r="T163" s="5" cm="1">
        <f t="array" ref="T163">_xlfn.IFS(G163&gt;$N$7,$N$7,G163&lt;$N$8,$N$8,TRUE,G163)</f>
        <v>106</v>
      </c>
    </row>
    <row r="164" spans="1:20" ht="16" x14ac:dyDescent="0.2">
      <c r="A164" s="3">
        <v>76</v>
      </c>
      <c r="B164" s="9">
        <v>45071</v>
      </c>
      <c r="C164" s="5">
        <v>12.379999999999999</v>
      </c>
      <c r="D164" s="5">
        <v>43.7</v>
      </c>
      <c r="E164" s="5">
        <v>89.4</v>
      </c>
      <c r="F164" s="6">
        <v>7.7799999999999976</v>
      </c>
      <c r="G164" s="5">
        <v>105</v>
      </c>
      <c r="P164" s="5">
        <f t="shared" si="26"/>
        <v>12.379999999999999</v>
      </c>
      <c r="Q164" s="5">
        <f t="shared" si="30"/>
        <v>43.7</v>
      </c>
      <c r="R164" s="5">
        <v>89.4</v>
      </c>
      <c r="S164" s="6">
        <f t="shared" si="27"/>
        <v>7.7799999999999976</v>
      </c>
      <c r="T164" s="5" cm="1">
        <f t="array" ref="T164">_xlfn.IFS(G164&gt;$N$7,$N$7,G164&lt;$N$8,$N$8,TRUE,G164)</f>
        <v>105</v>
      </c>
    </row>
    <row r="165" spans="1:20" ht="16" x14ac:dyDescent="0.2">
      <c r="A165" s="3">
        <v>183</v>
      </c>
      <c r="B165" s="9">
        <v>45178</v>
      </c>
      <c r="C165" s="5">
        <v>18.240000000000002</v>
      </c>
      <c r="D165" s="5">
        <v>5.7</v>
      </c>
      <c r="E165" s="5">
        <v>29.7</v>
      </c>
      <c r="F165" s="6">
        <v>16.59</v>
      </c>
      <c r="G165" s="5">
        <v>105</v>
      </c>
      <c r="P165" s="5">
        <f t="shared" si="26"/>
        <v>18.240000000000002</v>
      </c>
      <c r="Q165" s="5">
        <f t="shared" si="30"/>
        <v>5.7</v>
      </c>
      <c r="R165" s="5">
        <v>29.7</v>
      </c>
      <c r="S165" s="6">
        <f t="shared" si="27"/>
        <v>16.59</v>
      </c>
      <c r="T165" s="5" cm="1">
        <f t="array" ref="T165">_xlfn.IFS(G165&gt;$N$7,$N$7,G165&lt;$N$8,$N$8,TRUE,G165)</f>
        <v>105</v>
      </c>
    </row>
    <row r="166" spans="1:20" ht="16" x14ac:dyDescent="0.2">
      <c r="A166" s="3">
        <v>108</v>
      </c>
      <c r="B166" s="9">
        <v>45103</v>
      </c>
      <c r="C166" s="5">
        <v>27.080000000000002</v>
      </c>
      <c r="D166" s="5">
        <v>0.3</v>
      </c>
      <c r="E166" s="5">
        <v>23.2</v>
      </c>
      <c r="F166" s="6">
        <v>19.910000000000004</v>
      </c>
      <c r="G166" s="5">
        <v>104</v>
      </c>
      <c r="P166" s="5">
        <f t="shared" si="26"/>
        <v>27.080000000000002</v>
      </c>
      <c r="Q166" s="5">
        <f>IF(D166&gt;$K$7,$K$7,D166)</f>
        <v>0.3</v>
      </c>
      <c r="R166" s="5">
        <v>23.2</v>
      </c>
      <c r="S166" s="6">
        <f t="shared" si="27"/>
        <v>19.910000000000004</v>
      </c>
      <c r="T166" s="5" cm="1">
        <f t="array" ref="T166">_xlfn.IFS(G166&gt;$N$7,$N$7,G166&lt;$N$8,$N$8,TRUE,G166)</f>
        <v>104</v>
      </c>
    </row>
    <row r="167" spans="1:20" ht="16" x14ac:dyDescent="0.2">
      <c r="A167" s="3">
        <v>67</v>
      </c>
      <c r="B167" s="9">
        <v>45062</v>
      </c>
      <c r="C167" s="5">
        <v>15.3</v>
      </c>
      <c r="D167" s="5">
        <v>24.6</v>
      </c>
      <c r="E167" s="5">
        <v>2.2000000000000002</v>
      </c>
      <c r="F167" s="6">
        <v>14.57</v>
      </c>
      <c r="G167" s="5">
        <v>104</v>
      </c>
      <c r="P167" s="5">
        <f t="shared" si="26"/>
        <v>15.3</v>
      </c>
      <c r="Q167" s="5">
        <f t="shared" ref="Q167:Q176" si="31">IF(D167&gt;$K$7,$K$7,D167)</f>
        <v>24.6</v>
      </c>
      <c r="R167" s="5">
        <v>2.2000000000000002</v>
      </c>
      <c r="S167" s="6">
        <f t="shared" si="27"/>
        <v>14.57</v>
      </c>
      <c r="T167" s="5" cm="1">
        <f t="array" ref="T167">_xlfn.IFS(G167&gt;$N$7,$N$7,G167&lt;$N$8,$N$8,TRUE,G167)</f>
        <v>104</v>
      </c>
    </row>
    <row r="168" spans="1:20" ht="16" x14ac:dyDescent="0.2">
      <c r="A168" s="3">
        <v>137</v>
      </c>
      <c r="B168" s="9">
        <v>45132</v>
      </c>
      <c r="C168" s="5">
        <v>10.120000000000001</v>
      </c>
      <c r="D168" s="5">
        <v>39</v>
      </c>
      <c r="E168" s="5">
        <v>9.3000000000000007</v>
      </c>
      <c r="F168" s="6">
        <v>18.339999999999996</v>
      </c>
      <c r="G168" s="5">
        <v>98</v>
      </c>
      <c r="P168" s="5">
        <f t="shared" si="26"/>
        <v>10.120000000000001</v>
      </c>
      <c r="Q168" s="5">
        <f t="shared" si="31"/>
        <v>39</v>
      </c>
      <c r="R168" s="5">
        <v>9.3000000000000007</v>
      </c>
      <c r="S168" s="6">
        <f t="shared" si="27"/>
        <v>18.339999999999996</v>
      </c>
      <c r="T168" s="5" cm="1">
        <f t="array" ref="T168">_xlfn.IFS(G168&gt;$N$7,$N$7,G168&lt;$N$8,$N$8,TRUE,G168)</f>
        <v>98</v>
      </c>
    </row>
    <row r="169" spans="1:20" ht="16" x14ac:dyDescent="0.2">
      <c r="A169" s="3">
        <v>3</v>
      </c>
      <c r="B169" s="9">
        <v>44998</v>
      </c>
      <c r="C169" s="5">
        <v>12.44</v>
      </c>
      <c r="D169" s="5">
        <v>45.9</v>
      </c>
      <c r="E169" s="5">
        <v>69.3</v>
      </c>
      <c r="F169" s="6">
        <v>16.95</v>
      </c>
      <c r="G169" s="5">
        <v>96</v>
      </c>
      <c r="P169" s="5">
        <f t="shared" si="26"/>
        <v>12.44</v>
      </c>
      <c r="Q169" s="5">
        <f t="shared" si="31"/>
        <v>45.9</v>
      </c>
      <c r="R169" s="5">
        <v>69.3</v>
      </c>
      <c r="S169" s="6">
        <f t="shared" si="27"/>
        <v>16.95</v>
      </c>
      <c r="T169" s="5" cm="1">
        <f t="array" ref="T169">_xlfn.IFS(G169&gt;$N$7,$N$7,G169&lt;$N$8,$N$8,TRUE,G169)</f>
        <v>96</v>
      </c>
    </row>
    <row r="170" spans="1:20" ht="16" x14ac:dyDescent="0.2">
      <c r="A170" s="3">
        <v>13</v>
      </c>
      <c r="B170" s="9">
        <v>45008</v>
      </c>
      <c r="C170" s="5">
        <v>10.76</v>
      </c>
      <c r="D170" s="5">
        <v>35.1</v>
      </c>
      <c r="E170" s="5">
        <v>65.900000000000006</v>
      </c>
      <c r="F170" s="6"/>
      <c r="G170" s="5">
        <v>95</v>
      </c>
      <c r="P170" s="5">
        <f t="shared" si="26"/>
        <v>10.76</v>
      </c>
      <c r="Q170" s="5">
        <f t="shared" si="31"/>
        <v>35.1</v>
      </c>
      <c r="R170" s="5">
        <v>65.900000000000006</v>
      </c>
      <c r="S170" s="6">
        <f t="shared" si="27"/>
        <v>0</v>
      </c>
      <c r="T170" s="5" cm="1">
        <f t="array" ref="T170">_xlfn.IFS(G170&gt;$N$7,$N$7,G170&lt;$N$8,$N$8,TRUE,G170)</f>
        <v>95</v>
      </c>
    </row>
    <row r="171" spans="1:20" ht="16" x14ac:dyDescent="0.2">
      <c r="A171" s="3">
        <v>11</v>
      </c>
      <c r="B171" s="9">
        <v>45006</v>
      </c>
      <c r="C171" s="5">
        <v>23.22</v>
      </c>
      <c r="D171" s="5">
        <v>5.8</v>
      </c>
      <c r="E171" s="5">
        <v>24.2</v>
      </c>
      <c r="F171" s="6">
        <v>19.829999999999998</v>
      </c>
      <c r="G171" s="5">
        <v>95</v>
      </c>
      <c r="P171" s="5">
        <f t="shared" si="26"/>
        <v>23.22</v>
      </c>
      <c r="Q171" s="5">
        <f t="shared" si="31"/>
        <v>5.8</v>
      </c>
      <c r="R171" s="5">
        <v>24.2</v>
      </c>
      <c r="S171" s="6">
        <f t="shared" si="27"/>
        <v>19.829999999999998</v>
      </c>
      <c r="T171" s="5" cm="1">
        <f t="array" ref="T171">_xlfn.IFS(G171&gt;$N$7,$N$7,G171&lt;$N$8,$N$8,TRUE,G171)</f>
        <v>95</v>
      </c>
    </row>
    <row r="172" spans="1:20" ht="16" x14ac:dyDescent="0.2">
      <c r="A172" s="3">
        <v>173</v>
      </c>
      <c r="B172" s="9">
        <v>45168</v>
      </c>
      <c r="C172" s="5">
        <v>9.92</v>
      </c>
      <c r="D172" s="5">
        <v>20.100000000000001</v>
      </c>
      <c r="E172" s="5">
        <v>17</v>
      </c>
      <c r="F172" s="6">
        <v>5.2100000000000009</v>
      </c>
      <c r="G172" s="5">
        <v>93</v>
      </c>
      <c r="P172" s="5">
        <f t="shared" si="26"/>
        <v>9.92</v>
      </c>
      <c r="Q172" s="5">
        <f t="shared" si="31"/>
        <v>20.100000000000001</v>
      </c>
      <c r="R172" s="5">
        <v>17</v>
      </c>
      <c r="S172" s="6">
        <f t="shared" si="27"/>
        <v>5.2100000000000009</v>
      </c>
      <c r="T172" s="5" cm="1">
        <f t="array" ref="T172">_xlfn.IFS(G172&gt;$N$7,$N$7,G172&lt;$N$8,$N$8,TRUE,G172)</f>
        <v>93</v>
      </c>
    </row>
    <row r="173" spans="1:20" ht="16" x14ac:dyDescent="0.2">
      <c r="A173" s="3">
        <v>91</v>
      </c>
      <c r="B173" s="9">
        <v>45086</v>
      </c>
      <c r="C173" s="5">
        <v>31.860000000000003</v>
      </c>
      <c r="D173" s="5">
        <v>4.9000000000000004</v>
      </c>
      <c r="E173" s="5">
        <v>9.3000000000000007</v>
      </c>
      <c r="F173" s="6">
        <v>12.160000000000002</v>
      </c>
      <c r="G173" s="5">
        <v>93</v>
      </c>
      <c r="P173" s="5">
        <f t="shared" si="26"/>
        <v>31.860000000000003</v>
      </c>
      <c r="Q173" s="5">
        <f t="shared" si="31"/>
        <v>4.9000000000000004</v>
      </c>
      <c r="R173" s="5">
        <v>9.3000000000000007</v>
      </c>
      <c r="S173" s="6">
        <f t="shared" si="27"/>
        <v>12.160000000000002</v>
      </c>
      <c r="T173" s="5" cm="1">
        <f t="array" ref="T173">_xlfn.IFS(G173&gt;$N$7,$N$7,G173&lt;$N$8,$N$8,TRUE,G173)</f>
        <v>93</v>
      </c>
    </row>
    <row r="174" spans="1:20" ht="16" x14ac:dyDescent="0.2">
      <c r="A174" s="3">
        <v>128</v>
      </c>
      <c r="B174" s="9">
        <v>45123</v>
      </c>
      <c r="C174" s="5">
        <v>71.06</v>
      </c>
      <c r="D174" s="5"/>
      <c r="E174" s="5">
        <v>9.1999999999999993</v>
      </c>
      <c r="F174" s="6">
        <v>31.35</v>
      </c>
      <c r="G174" s="5">
        <v>92</v>
      </c>
      <c r="P174" s="5">
        <f t="shared" si="26"/>
        <v>71.06</v>
      </c>
      <c r="Q174" s="5">
        <f t="shared" si="31"/>
        <v>0</v>
      </c>
      <c r="R174" s="5">
        <v>9.1999999999999993</v>
      </c>
      <c r="S174" s="6">
        <f t="shared" si="27"/>
        <v>31.35</v>
      </c>
      <c r="T174" s="5" cm="1">
        <f t="array" ref="T174">_xlfn.IFS(G174&gt;$N$7,$N$7,G174&lt;$N$8,$N$8,TRUE,G174)</f>
        <v>92</v>
      </c>
    </row>
    <row r="175" spans="1:20" ht="16" x14ac:dyDescent="0.2">
      <c r="A175" s="3">
        <v>35</v>
      </c>
      <c r="B175" s="9">
        <v>45030</v>
      </c>
      <c r="C175" s="5">
        <v>24.14</v>
      </c>
      <c r="D175" s="5">
        <v>1.4</v>
      </c>
      <c r="E175" s="5">
        <v>7.4</v>
      </c>
      <c r="F175" s="6">
        <v>7.3099999999999987</v>
      </c>
      <c r="G175" s="5">
        <v>91.5</v>
      </c>
      <c r="P175" s="5">
        <f t="shared" si="26"/>
        <v>24.14</v>
      </c>
      <c r="Q175" s="5">
        <f t="shared" si="31"/>
        <v>1.4</v>
      </c>
      <c r="R175" s="5">
        <v>7.4</v>
      </c>
      <c r="S175" s="6">
        <f t="shared" si="27"/>
        <v>7.3099999999999987</v>
      </c>
      <c r="T175" s="5" cm="1">
        <f t="array" ref="T175">_xlfn.IFS(G175&gt;$N$7,$N$7,G175&lt;$N$8,$N$8,TRUE,G175)</f>
        <v>91.5</v>
      </c>
    </row>
    <row r="176" spans="1:20" ht="16" x14ac:dyDescent="0.2">
      <c r="A176" s="3">
        <v>196</v>
      </c>
      <c r="B176" s="9">
        <v>45191</v>
      </c>
      <c r="C176" s="5">
        <v>14.64</v>
      </c>
      <c r="D176" s="5">
        <v>3.7</v>
      </c>
      <c r="E176" s="5">
        <v>13.8</v>
      </c>
      <c r="F176" s="6">
        <v>0.14999999999999947</v>
      </c>
      <c r="G176" s="5">
        <v>91</v>
      </c>
      <c r="P176" s="5">
        <f t="shared" si="26"/>
        <v>14.64</v>
      </c>
      <c r="Q176" s="5">
        <f t="shared" si="31"/>
        <v>3.7</v>
      </c>
      <c r="R176" s="5">
        <v>13.8</v>
      </c>
      <c r="S176" s="6">
        <f t="shared" si="27"/>
        <v>0.14999999999999947</v>
      </c>
      <c r="T176" s="5" cm="1">
        <f t="array" ref="T176">_xlfn.IFS(G176&gt;$N$7,$N$7,G176&lt;$N$8,$N$8,TRUE,G176)</f>
        <v>91</v>
      </c>
    </row>
    <row r="177" spans="1:20" ht="16" x14ac:dyDescent="0.2">
      <c r="A177" s="3">
        <v>167</v>
      </c>
      <c r="B177" s="9">
        <v>45162</v>
      </c>
      <c r="C177" s="5">
        <v>11.58</v>
      </c>
      <c r="D177" s="5">
        <v>37.6</v>
      </c>
      <c r="E177" s="5">
        <v>21.6</v>
      </c>
      <c r="F177" s="6">
        <v>11.95</v>
      </c>
      <c r="G177" s="5">
        <v>90</v>
      </c>
      <c r="P177" s="5">
        <f t="shared" si="26"/>
        <v>11.58</v>
      </c>
      <c r="Q177" s="5">
        <f>IF(D177&gt;$K$7,$K$7,D177)</f>
        <v>37.6</v>
      </c>
      <c r="R177" s="5">
        <v>21.6</v>
      </c>
      <c r="S177" s="6">
        <f t="shared" si="27"/>
        <v>11.95</v>
      </c>
      <c r="T177" s="5" cm="1">
        <f t="array" ref="T177">_xlfn.IFS(G177&gt;$N$7,$N$7,G177&lt;$N$8,$N$8,TRUE,G177)</f>
        <v>90</v>
      </c>
    </row>
    <row r="178" spans="1:20" ht="16" x14ac:dyDescent="0.2">
      <c r="A178" s="3">
        <v>171</v>
      </c>
      <c r="B178" s="9">
        <v>45166</v>
      </c>
      <c r="C178" s="5">
        <v>12</v>
      </c>
      <c r="D178" s="5">
        <v>11.6</v>
      </c>
      <c r="E178" s="5">
        <v>18.399999999999999</v>
      </c>
      <c r="F178" s="6">
        <v>3.4400000000000013</v>
      </c>
      <c r="G178" s="5">
        <v>90</v>
      </c>
      <c r="P178" s="5">
        <f t="shared" si="26"/>
        <v>12</v>
      </c>
      <c r="Q178" s="5">
        <f t="shared" ref="Q178:Q187" si="32">IF(D178&gt;$K$7,$K$7,D178)</f>
        <v>11.6</v>
      </c>
      <c r="R178" s="5">
        <v>18.399999999999999</v>
      </c>
      <c r="S178" s="6">
        <f t="shared" si="27"/>
        <v>3.4400000000000013</v>
      </c>
      <c r="T178" s="5" cm="1">
        <f t="array" ref="T178">_xlfn.IFS(G178&gt;$N$7,$N$7,G178&lt;$N$8,$N$8,TRUE,G178)</f>
        <v>90</v>
      </c>
    </row>
    <row r="179" spans="1:20" ht="16" x14ac:dyDescent="0.2">
      <c r="A179" s="3">
        <v>45</v>
      </c>
      <c r="B179" s="9">
        <v>45040</v>
      </c>
      <c r="C179" s="5">
        <v>12.02</v>
      </c>
      <c r="D179" s="5">
        <v>25.7</v>
      </c>
      <c r="E179" s="5">
        <v>43.3</v>
      </c>
      <c r="F179" s="6">
        <v>18.04</v>
      </c>
      <c r="G179" s="5">
        <v>89</v>
      </c>
      <c r="P179" s="5">
        <f t="shared" si="26"/>
        <v>12.02</v>
      </c>
      <c r="Q179" s="5">
        <f t="shared" si="32"/>
        <v>25.7</v>
      </c>
      <c r="R179" s="5">
        <v>43.3</v>
      </c>
      <c r="S179" s="6">
        <f t="shared" si="27"/>
        <v>18.04</v>
      </c>
      <c r="T179" s="5" cm="1">
        <f t="array" ref="T179">_xlfn.IFS(G179&gt;$N$7,$N$7,G179&lt;$N$8,$N$8,TRUE,G179)</f>
        <v>89</v>
      </c>
    </row>
    <row r="180" spans="1:20" ht="16" x14ac:dyDescent="0.2">
      <c r="A180" s="3">
        <v>6</v>
      </c>
      <c r="B180" s="9">
        <v>45001</v>
      </c>
      <c r="C180" s="5">
        <v>6.74</v>
      </c>
      <c r="D180" s="5">
        <v>48.9</v>
      </c>
      <c r="E180" s="5">
        <v>75</v>
      </c>
      <c r="F180" s="6">
        <v>15.32</v>
      </c>
      <c r="G180" s="5">
        <v>86</v>
      </c>
      <c r="P180" s="5">
        <f t="shared" si="26"/>
        <v>6.74</v>
      </c>
      <c r="Q180" s="5">
        <f t="shared" si="32"/>
        <v>48.9</v>
      </c>
      <c r="R180" s="5">
        <v>75</v>
      </c>
      <c r="S180" s="6">
        <f t="shared" si="27"/>
        <v>15.32</v>
      </c>
      <c r="T180" s="5" cm="1">
        <f t="array" ref="T180">_xlfn.IFS(G180&gt;$N$7,$N$7,G180&lt;$N$8,$N$8,TRUE,G180)</f>
        <v>86</v>
      </c>
    </row>
    <row r="181" spans="1:20" ht="16" x14ac:dyDescent="0.2">
      <c r="A181" s="3">
        <v>107</v>
      </c>
      <c r="B181" s="9">
        <v>45102</v>
      </c>
      <c r="C181" s="5">
        <v>8</v>
      </c>
      <c r="D181" s="5">
        <v>11</v>
      </c>
      <c r="E181" s="5">
        <v>29.7</v>
      </c>
      <c r="F181" s="6">
        <v>16.119999999999997</v>
      </c>
      <c r="G181" s="5">
        <v>86</v>
      </c>
      <c r="P181" s="5">
        <f t="shared" si="26"/>
        <v>8</v>
      </c>
      <c r="Q181" s="5">
        <f t="shared" si="32"/>
        <v>11</v>
      </c>
      <c r="R181" s="5">
        <v>29.7</v>
      </c>
      <c r="S181" s="6">
        <f t="shared" si="27"/>
        <v>16.119999999999997</v>
      </c>
      <c r="T181" s="5" cm="1">
        <f t="array" ref="T181">_xlfn.IFS(G181&gt;$N$7,$N$7,G181&lt;$N$8,$N$8,TRUE,G181)</f>
        <v>86</v>
      </c>
    </row>
    <row r="182" spans="1:20" ht="16" x14ac:dyDescent="0.2">
      <c r="A182" s="3">
        <v>159</v>
      </c>
      <c r="B182" s="9">
        <v>45154</v>
      </c>
      <c r="C182" s="5">
        <v>12.34</v>
      </c>
      <c r="D182" s="5">
        <v>36.9</v>
      </c>
      <c r="E182" s="5">
        <v>45.2</v>
      </c>
      <c r="F182" s="6">
        <v>1.5399999999999956</v>
      </c>
      <c r="G182" s="5">
        <v>85</v>
      </c>
      <c r="P182" s="5">
        <f t="shared" si="26"/>
        <v>12.34</v>
      </c>
      <c r="Q182" s="5">
        <f t="shared" si="32"/>
        <v>36.9</v>
      </c>
      <c r="R182" s="5">
        <v>45.2</v>
      </c>
      <c r="S182" s="6">
        <f t="shared" si="27"/>
        <v>1.5399999999999956</v>
      </c>
      <c r="T182" s="5" cm="1">
        <f t="array" ref="T182">_xlfn.IFS(G182&gt;$N$7,$N$7,G182&lt;$N$8,$N$8,TRUE,G182)</f>
        <v>85</v>
      </c>
    </row>
    <row r="183" spans="1:20" ht="16" x14ac:dyDescent="0.2">
      <c r="A183" s="3">
        <v>190</v>
      </c>
      <c r="B183" s="9">
        <v>45185</v>
      </c>
      <c r="C183" s="5">
        <v>6.74</v>
      </c>
      <c r="D183" s="5">
        <v>12.1</v>
      </c>
      <c r="E183" s="5">
        <v>23.4</v>
      </c>
      <c r="F183" s="6">
        <v>18.560000000000002</v>
      </c>
      <c r="G183" s="5">
        <v>83</v>
      </c>
      <c r="P183" s="5">
        <f t="shared" si="26"/>
        <v>6.74</v>
      </c>
      <c r="Q183" s="5">
        <f t="shared" si="32"/>
        <v>12.1</v>
      </c>
      <c r="R183" s="5">
        <v>23.4</v>
      </c>
      <c r="S183" s="6">
        <f t="shared" si="27"/>
        <v>18.560000000000002</v>
      </c>
      <c r="T183" s="5" cm="1">
        <f t="array" ref="T183">_xlfn.IFS(G183&gt;$N$7,$N$7,G183&lt;$N$8,$N$8,TRUE,G183)</f>
        <v>83</v>
      </c>
    </row>
    <row r="184" spans="1:20" ht="16" x14ac:dyDescent="0.2">
      <c r="A184" s="3">
        <v>61</v>
      </c>
      <c r="B184" s="9">
        <v>45056</v>
      </c>
      <c r="C184" s="5">
        <v>16.7</v>
      </c>
      <c r="D184" s="5">
        <v>2</v>
      </c>
      <c r="E184" s="5">
        <v>21.4</v>
      </c>
      <c r="F184" s="6">
        <v>17.79</v>
      </c>
      <c r="G184" s="5">
        <v>83</v>
      </c>
      <c r="P184" s="5">
        <f t="shared" si="26"/>
        <v>16.7</v>
      </c>
      <c r="Q184" s="5">
        <f t="shared" si="32"/>
        <v>2</v>
      </c>
      <c r="R184" s="5">
        <v>21.4</v>
      </c>
      <c r="S184" s="6">
        <f t="shared" si="27"/>
        <v>17.79</v>
      </c>
      <c r="T184" s="5" cm="1">
        <f t="array" ref="T184">_xlfn.IFS(G184&gt;$N$7,$N$7,G184&lt;$N$8,$N$8,TRUE,G184)</f>
        <v>83</v>
      </c>
    </row>
    <row r="185" spans="1:20" ht="16" x14ac:dyDescent="0.2">
      <c r="A185" s="3">
        <v>77</v>
      </c>
      <c r="B185" s="9">
        <v>45072</v>
      </c>
      <c r="C185" s="5">
        <v>13.5</v>
      </c>
      <c r="D185" s="5">
        <v>1.6</v>
      </c>
      <c r="E185" s="5">
        <v>20.7</v>
      </c>
      <c r="F185" s="6">
        <v>15.27</v>
      </c>
      <c r="G185" s="5">
        <v>83</v>
      </c>
      <c r="P185" s="5">
        <f t="shared" si="26"/>
        <v>13.5</v>
      </c>
      <c r="Q185" s="5">
        <f t="shared" si="32"/>
        <v>1.6</v>
      </c>
      <c r="R185" s="5">
        <v>20.7</v>
      </c>
      <c r="S185" s="6">
        <f t="shared" si="27"/>
        <v>15.27</v>
      </c>
      <c r="T185" s="5" cm="1">
        <f t="array" ref="T185">_xlfn.IFS(G185&gt;$N$7,$N$7,G185&lt;$N$8,$N$8,TRUE,G185)</f>
        <v>83</v>
      </c>
    </row>
    <row r="186" spans="1:20" ht="16" x14ac:dyDescent="0.2">
      <c r="A186" s="3">
        <v>122</v>
      </c>
      <c r="B186" s="9">
        <v>45117</v>
      </c>
      <c r="C186" s="5">
        <v>7.76</v>
      </c>
      <c r="D186" s="5">
        <v>21.7</v>
      </c>
      <c r="E186" s="5">
        <v>50.4</v>
      </c>
      <c r="F186" s="6">
        <v>12.57</v>
      </c>
      <c r="G186" s="5">
        <v>81</v>
      </c>
      <c r="P186" s="5">
        <f t="shared" si="26"/>
        <v>7.76</v>
      </c>
      <c r="Q186" s="5">
        <f t="shared" si="32"/>
        <v>21.7</v>
      </c>
      <c r="R186" s="5">
        <v>50.4</v>
      </c>
      <c r="S186" s="6">
        <f t="shared" si="27"/>
        <v>12.57</v>
      </c>
      <c r="T186" s="5" cm="1">
        <f t="array" ref="T186">_xlfn.IFS(G186&gt;$N$7,$N$7,G186&lt;$N$8,$N$8,TRUE,G186)</f>
        <v>81</v>
      </c>
    </row>
    <row r="187" spans="1:20" ht="16" x14ac:dyDescent="0.2">
      <c r="A187" s="3">
        <v>127</v>
      </c>
      <c r="B187" s="9">
        <v>45122</v>
      </c>
      <c r="C187" s="5">
        <v>8.56</v>
      </c>
      <c r="D187" s="5">
        <v>38.9</v>
      </c>
      <c r="E187" s="5">
        <v>50.6</v>
      </c>
      <c r="F187" s="6">
        <v>19.989999999999998</v>
      </c>
      <c r="G187" s="5">
        <v>78</v>
      </c>
      <c r="P187" s="5">
        <f t="shared" si="26"/>
        <v>8.56</v>
      </c>
      <c r="Q187" s="5">
        <f t="shared" si="32"/>
        <v>38.9</v>
      </c>
      <c r="R187" s="5">
        <v>50.6</v>
      </c>
      <c r="S187" s="6">
        <f t="shared" si="27"/>
        <v>19.989999999999998</v>
      </c>
      <c r="T187" s="5" cm="1">
        <f t="array" ref="T187">_xlfn.IFS(G187&gt;$N$7,$N$7,G187&lt;$N$8,$N$8,TRUE,G187)</f>
        <v>78</v>
      </c>
    </row>
    <row r="188" spans="1:20" ht="16" x14ac:dyDescent="0.2">
      <c r="A188" s="3">
        <v>120</v>
      </c>
      <c r="B188" s="9">
        <v>45115</v>
      </c>
      <c r="C188" s="5">
        <v>9.879999999999999</v>
      </c>
      <c r="D188" s="5">
        <v>16</v>
      </c>
      <c r="E188" s="5">
        <v>22.3</v>
      </c>
      <c r="F188" s="6">
        <v>1.0199999999999996</v>
      </c>
      <c r="G188" s="5">
        <v>77</v>
      </c>
      <c r="P188" s="5">
        <f t="shared" si="26"/>
        <v>9.879999999999999</v>
      </c>
      <c r="Q188" s="5">
        <f>IF(D188&gt;$K$7,$K$7,D188)</f>
        <v>16</v>
      </c>
      <c r="R188" s="5">
        <v>22.3</v>
      </c>
      <c r="S188" s="6">
        <f t="shared" si="27"/>
        <v>1.0199999999999996</v>
      </c>
      <c r="T188" s="5" cm="1">
        <f t="array" ref="T188">_xlfn.IFS(G188&gt;$N$7,$N$7,G188&lt;$N$8,$N$8,TRUE,G188)</f>
        <v>77</v>
      </c>
    </row>
    <row r="189" spans="1:20" ht="16" x14ac:dyDescent="0.2">
      <c r="A189" s="3">
        <v>92</v>
      </c>
      <c r="B189" s="9">
        <v>45087</v>
      </c>
      <c r="C189" s="5">
        <v>14.72</v>
      </c>
      <c r="D189" s="5">
        <v>1.5</v>
      </c>
      <c r="E189" s="5">
        <v>33</v>
      </c>
      <c r="F189" s="6">
        <v>10.41</v>
      </c>
      <c r="G189" s="5">
        <v>74</v>
      </c>
      <c r="P189" s="5">
        <f t="shared" si="26"/>
        <v>14.72</v>
      </c>
      <c r="Q189" s="5">
        <f t="shared" ref="Q189:Q201" si="33">IF(D189&gt;$K$7,$K$7,D189)</f>
        <v>1.5</v>
      </c>
      <c r="R189" s="5">
        <v>33</v>
      </c>
      <c r="S189" s="6">
        <f t="shared" si="27"/>
        <v>10.41</v>
      </c>
      <c r="T189" s="5" cm="1">
        <f t="array" ref="T189">_xlfn.IFS(G189&gt;$N$7,$N$7,G189&lt;$N$8,$N$8,TRUE,G189)</f>
        <v>74</v>
      </c>
    </row>
    <row r="190" spans="1:20" ht="16" x14ac:dyDescent="0.2">
      <c r="A190" s="3">
        <v>57</v>
      </c>
      <c r="B190" s="9">
        <v>45052</v>
      </c>
      <c r="C190" s="5">
        <v>3.46</v>
      </c>
      <c r="D190" s="5">
        <v>28.1</v>
      </c>
      <c r="E190" s="5">
        <v>41.4</v>
      </c>
      <c r="F190" s="6">
        <v>18.220000000000002</v>
      </c>
      <c r="G190" s="5">
        <v>71</v>
      </c>
      <c r="P190" s="5">
        <f t="shared" si="26"/>
        <v>3.46</v>
      </c>
      <c r="Q190" s="5">
        <f t="shared" si="33"/>
        <v>28.1</v>
      </c>
      <c r="R190" s="5">
        <v>41.4</v>
      </c>
      <c r="S190" s="6">
        <f t="shared" si="27"/>
        <v>18.220000000000002</v>
      </c>
      <c r="T190" s="5" cm="1">
        <f t="array" ref="T190">_xlfn.IFS(G190&gt;$N$7,$N$7,G190&lt;$N$8,$N$8,TRUE,G190)</f>
        <v>71</v>
      </c>
    </row>
    <row r="191" spans="1:20" ht="16" x14ac:dyDescent="0.2">
      <c r="A191" s="3">
        <v>133</v>
      </c>
      <c r="B191" s="9">
        <v>45128</v>
      </c>
      <c r="C191" s="5">
        <v>5.68</v>
      </c>
      <c r="D191" s="5">
        <v>27.2</v>
      </c>
      <c r="E191" s="5">
        <v>2.1</v>
      </c>
      <c r="F191" s="6">
        <v>13.6</v>
      </c>
      <c r="G191" s="5">
        <v>71</v>
      </c>
      <c r="P191" s="5">
        <f t="shared" si="26"/>
        <v>5.68</v>
      </c>
      <c r="Q191" s="5">
        <f t="shared" si="33"/>
        <v>27.2</v>
      </c>
      <c r="R191" s="5">
        <v>2.1</v>
      </c>
      <c r="S191" s="6">
        <f t="shared" si="27"/>
        <v>13.6</v>
      </c>
      <c r="T191" s="5" cm="1">
        <f t="array" ref="T191">_xlfn.IFS(G191&gt;$N$7,$N$7,G191&lt;$N$8,$N$8,TRUE,G191)</f>
        <v>71</v>
      </c>
    </row>
    <row r="192" spans="1:20" ht="16" x14ac:dyDescent="0.2">
      <c r="A192" s="3">
        <v>193</v>
      </c>
      <c r="B192" s="9">
        <v>45188</v>
      </c>
      <c r="C192" s="5">
        <v>12.44</v>
      </c>
      <c r="D192" s="5">
        <v>4.0999999999999996</v>
      </c>
      <c r="E192" s="5">
        <v>31.6</v>
      </c>
      <c r="F192" s="6">
        <v>11.129999999999999</v>
      </c>
      <c r="G192" s="5">
        <v>62</v>
      </c>
      <c r="P192" s="5">
        <f t="shared" si="26"/>
        <v>12.44</v>
      </c>
      <c r="Q192" s="5">
        <f t="shared" si="33"/>
        <v>4.0999999999999996</v>
      </c>
      <c r="R192" s="5">
        <v>31.6</v>
      </c>
      <c r="S192" s="6">
        <f t="shared" si="27"/>
        <v>11.129999999999999</v>
      </c>
      <c r="T192" s="5" cm="1">
        <f t="array" ref="T192">_xlfn.IFS(G192&gt;$N$7,$N$7,G192&lt;$N$8,$N$8,TRUE,G192)</f>
        <v>62</v>
      </c>
    </row>
    <row r="193" spans="1:20" ht="16" x14ac:dyDescent="0.2">
      <c r="A193" s="3">
        <v>79</v>
      </c>
      <c r="B193" s="9">
        <v>45074</v>
      </c>
      <c r="C193" s="5">
        <v>8.08</v>
      </c>
      <c r="D193" s="5">
        <v>29.9</v>
      </c>
      <c r="E193" s="5">
        <v>9.4</v>
      </c>
      <c r="F193" s="6">
        <v>11.729999999999999</v>
      </c>
      <c r="G193" s="5">
        <v>62</v>
      </c>
      <c r="P193" s="5">
        <f t="shared" si="26"/>
        <v>8.08</v>
      </c>
      <c r="Q193" s="5">
        <f t="shared" si="33"/>
        <v>29.9</v>
      </c>
      <c r="R193" s="5">
        <v>9.4</v>
      </c>
      <c r="S193" s="6">
        <f t="shared" si="27"/>
        <v>11.729999999999999</v>
      </c>
      <c r="T193" s="5" cm="1">
        <f t="array" ref="T193">_xlfn.IFS(G193&gt;$N$7,$N$7,G193&lt;$N$8,$N$8,TRUE,G193)</f>
        <v>62</v>
      </c>
    </row>
    <row r="194" spans="1:20" ht="16" x14ac:dyDescent="0.2">
      <c r="A194" s="3">
        <v>109</v>
      </c>
      <c r="B194" s="9">
        <v>45104</v>
      </c>
      <c r="C194" s="5">
        <v>9.620000000000001</v>
      </c>
      <c r="D194" s="5">
        <v>0.4</v>
      </c>
      <c r="E194" s="5">
        <v>25.6</v>
      </c>
      <c r="F194" s="6">
        <v>11.269999999999998</v>
      </c>
      <c r="G194" s="5">
        <v>54</v>
      </c>
      <c r="P194" s="5">
        <f t="shared" si="26"/>
        <v>9.620000000000001</v>
      </c>
      <c r="Q194" s="5">
        <f t="shared" si="33"/>
        <v>0.4</v>
      </c>
      <c r="R194" s="5">
        <v>25.6</v>
      </c>
      <c r="S194" s="6">
        <f t="shared" si="27"/>
        <v>11.269999999999998</v>
      </c>
      <c r="T194" s="5" cm="1">
        <f t="array" ref="T194">_xlfn.IFS(G194&gt;$N$7,$N$7,G194&lt;$N$8,$N$8,TRUE,G194)</f>
        <v>54</v>
      </c>
    </row>
    <row r="195" spans="1:20" ht="16" x14ac:dyDescent="0.2">
      <c r="A195" s="3">
        <v>9</v>
      </c>
      <c r="B195" s="9">
        <v>45004</v>
      </c>
      <c r="C195" s="5">
        <v>9.7200000000000006</v>
      </c>
      <c r="D195" s="5">
        <v>2.1</v>
      </c>
      <c r="E195" s="5">
        <v>1</v>
      </c>
      <c r="F195" s="6">
        <v>1.5100000000000002</v>
      </c>
      <c r="G195" s="5">
        <v>54</v>
      </c>
      <c r="P195" s="5">
        <f t="shared" ref="P195:P201" si="34">IF(C195&gt;$J$7,$J$7,C195)</f>
        <v>9.7200000000000006</v>
      </c>
      <c r="Q195" s="5">
        <f t="shared" si="33"/>
        <v>2.1</v>
      </c>
      <c r="R195" s="5">
        <v>1</v>
      </c>
      <c r="S195" s="6">
        <f t="shared" ref="S195:S201" si="35">IF(F195&gt;$M$7,$M$7,F195)</f>
        <v>1.5100000000000002</v>
      </c>
      <c r="T195" s="5" cm="1">
        <f t="array" ref="T195">_xlfn.IFS(G195&gt;$N$7,$N$7,G195&lt;$N$8,$N$8,TRUE,G195)</f>
        <v>54</v>
      </c>
    </row>
    <row r="196" spans="1:20" ht="16" x14ac:dyDescent="0.2">
      <c r="A196" s="3">
        <v>156</v>
      </c>
      <c r="B196" s="9">
        <v>45151</v>
      </c>
      <c r="C196" s="5">
        <v>9.82</v>
      </c>
      <c r="D196" s="5">
        <v>11.6</v>
      </c>
      <c r="E196" s="5">
        <v>5.7</v>
      </c>
      <c r="F196" s="6">
        <v>92</v>
      </c>
      <c r="G196" s="5">
        <v>35</v>
      </c>
      <c r="P196" s="5">
        <f t="shared" si="34"/>
        <v>9.82</v>
      </c>
      <c r="Q196" s="5">
        <f t="shared" si="33"/>
        <v>11.6</v>
      </c>
      <c r="R196" s="5">
        <v>5.7</v>
      </c>
      <c r="S196" s="6">
        <f t="shared" si="35"/>
        <v>42.030000000000015</v>
      </c>
      <c r="T196" s="5" cm="1">
        <f t="array" ref="T196">_xlfn.IFS(G196&gt;$N$7,$N$7,G196&lt;$N$8,$N$8,TRUE,G196)</f>
        <v>35</v>
      </c>
    </row>
    <row r="197" spans="1:20" ht="16" x14ac:dyDescent="0.2">
      <c r="A197" s="3">
        <v>131</v>
      </c>
      <c r="B197" s="9">
        <v>45126</v>
      </c>
      <c r="C197" s="5">
        <v>6</v>
      </c>
      <c r="D197" s="5">
        <v>39.6</v>
      </c>
      <c r="E197" s="5">
        <v>8.6999999999999993</v>
      </c>
      <c r="F197" s="6">
        <v>111</v>
      </c>
      <c r="G197" s="5">
        <v>28</v>
      </c>
      <c r="P197" s="5">
        <f t="shared" si="34"/>
        <v>6</v>
      </c>
      <c r="Q197" s="5">
        <f t="shared" si="33"/>
        <v>39.6</v>
      </c>
      <c r="R197" s="5">
        <v>8.6999999999999993</v>
      </c>
      <c r="S197" s="6">
        <f t="shared" si="35"/>
        <v>42.030000000000015</v>
      </c>
      <c r="T197" s="5" cm="1">
        <f t="array" ref="T197">_xlfn.IFS(G197&gt;$N$7,$N$7,G197&lt;$N$8,$N$8,TRUE,G197)</f>
        <v>28</v>
      </c>
    </row>
    <row r="198" spans="1:20" ht="16" x14ac:dyDescent="0.2">
      <c r="A198" s="3">
        <v>23</v>
      </c>
      <c r="B198" s="9">
        <v>45018</v>
      </c>
      <c r="C198" s="5">
        <v>11.64</v>
      </c>
      <c r="D198" s="5">
        <v>15.9</v>
      </c>
      <c r="E198" s="5">
        <v>49.6</v>
      </c>
      <c r="F198" s="6">
        <v>9.4299999999999962</v>
      </c>
      <c r="G198" s="5"/>
      <c r="P198" s="5">
        <f t="shared" si="34"/>
        <v>11.64</v>
      </c>
      <c r="Q198" s="5">
        <f t="shared" si="33"/>
        <v>15.9</v>
      </c>
      <c r="R198" s="5">
        <v>49.6</v>
      </c>
      <c r="S198" s="6">
        <f t="shared" si="35"/>
        <v>9.4299999999999962</v>
      </c>
      <c r="T198" s="5" cm="1">
        <f t="array" ref="T198">_xlfn.IFS(G198&gt;$N$7,$N$7,G198&lt;$N$8,$N$8,TRUE,G198)</f>
        <v>6</v>
      </c>
    </row>
    <row r="199" spans="1:20" ht="16" x14ac:dyDescent="0.2">
      <c r="A199" s="3">
        <v>134</v>
      </c>
      <c r="B199" s="9">
        <v>45129</v>
      </c>
      <c r="C199" s="5">
        <v>45.96</v>
      </c>
      <c r="D199" s="5">
        <v>33.5</v>
      </c>
      <c r="E199" s="5">
        <v>45.1</v>
      </c>
      <c r="F199" s="6">
        <v>20.69</v>
      </c>
      <c r="G199" s="5"/>
      <c r="P199" s="5">
        <f t="shared" si="34"/>
        <v>45.96</v>
      </c>
      <c r="Q199" s="5">
        <f t="shared" si="33"/>
        <v>33.5</v>
      </c>
      <c r="R199" s="5">
        <v>45.1</v>
      </c>
      <c r="S199" s="6">
        <f t="shared" si="35"/>
        <v>20.69</v>
      </c>
      <c r="T199" s="5" cm="1">
        <f t="array" ref="T199">_xlfn.IFS(G199&gt;$N$7,$N$7,G199&lt;$N$8,$N$8,TRUE,G199)</f>
        <v>6</v>
      </c>
    </row>
    <row r="200" spans="1:20" ht="16" x14ac:dyDescent="0.2">
      <c r="A200" s="3">
        <v>144</v>
      </c>
      <c r="B200" s="9">
        <v>45139</v>
      </c>
      <c r="C200" s="5">
        <v>28.919999999999998</v>
      </c>
      <c r="D200" s="5">
        <v>5.7</v>
      </c>
      <c r="E200" s="5">
        <v>34.4</v>
      </c>
      <c r="F200" s="6">
        <v>19.549999999999997</v>
      </c>
      <c r="G200" s="5"/>
      <c r="P200" s="5">
        <f t="shared" si="34"/>
        <v>28.919999999999998</v>
      </c>
      <c r="Q200" s="5">
        <f t="shared" si="33"/>
        <v>5.7</v>
      </c>
      <c r="R200" s="5">
        <v>34.4</v>
      </c>
      <c r="S200" s="6">
        <f t="shared" si="35"/>
        <v>19.549999999999997</v>
      </c>
      <c r="T200" s="5" cm="1">
        <f t="array" ref="T200">_xlfn.IFS(G200&gt;$N$7,$N$7,G200&lt;$N$8,$N$8,TRUE,G200)</f>
        <v>6</v>
      </c>
    </row>
    <row r="201" spans="1:20" ht="16" x14ac:dyDescent="0.2">
      <c r="A201" s="3">
        <v>110</v>
      </c>
      <c r="B201" s="9">
        <v>45105</v>
      </c>
      <c r="C201" s="5">
        <v>53.08</v>
      </c>
      <c r="D201" s="5">
        <v>26.9</v>
      </c>
      <c r="E201" s="5">
        <v>5.5</v>
      </c>
      <c r="F201" s="6">
        <v>36.789999999999992</v>
      </c>
      <c r="G201" s="5"/>
      <c r="P201" s="5">
        <f t="shared" si="34"/>
        <v>53.08</v>
      </c>
      <c r="Q201" s="5">
        <f t="shared" si="33"/>
        <v>26.9</v>
      </c>
      <c r="R201" s="5">
        <v>5.5</v>
      </c>
      <c r="S201" s="6">
        <f t="shared" si="35"/>
        <v>36.789999999999992</v>
      </c>
      <c r="T201" s="5" cm="1">
        <f t="array" ref="T201">_xlfn.IFS(G201&gt;$N$7,$N$7,G201&lt;$N$8,$N$8,TRUE,G201)</f>
        <v>6</v>
      </c>
    </row>
  </sheetData>
  <conditionalFormatting sqref="C2:C201">
    <cfRule type="cellIs" dxfId="9" priority="10" operator="greaterThan">
      <formula>$J$7</formula>
    </cfRule>
  </conditionalFormatting>
  <conditionalFormatting sqref="D2:D201">
    <cfRule type="cellIs" dxfId="8" priority="9" operator="greaterThan">
      <formula>$K$7</formula>
    </cfRule>
  </conditionalFormatting>
  <conditionalFormatting sqref="E2:E201">
    <cfRule type="cellIs" dxfId="7" priority="8" operator="greaterThan">
      <formula>$L$7</formula>
    </cfRule>
  </conditionalFormatting>
  <conditionalFormatting sqref="F2:F201">
    <cfRule type="cellIs" dxfId="6" priority="7" operator="greaterThan">
      <formula>$M$7</formula>
    </cfRule>
  </conditionalFormatting>
  <conditionalFormatting sqref="G2:G201">
    <cfRule type="cellIs" dxfId="5" priority="6" operator="greaterThan">
      <formula>$N$7</formula>
    </cfRule>
  </conditionalFormatting>
  <conditionalFormatting sqref="P2:P201">
    <cfRule type="cellIs" dxfId="4" priority="5" operator="greaterThan">
      <formula>$J$7</formula>
    </cfRule>
  </conditionalFormatting>
  <conditionalFormatting sqref="Q2:Q201">
    <cfRule type="cellIs" dxfId="3" priority="4" operator="greaterThan">
      <formula>$K$7</formula>
    </cfRule>
  </conditionalFormatting>
  <conditionalFormatting sqref="R2:R201">
    <cfRule type="cellIs" dxfId="2" priority="3" operator="greaterThan">
      <formula>$L$7</formula>
    </cfRule>
  </conditionalFormatting>
  <conditionalFormatting sqref="S2:S201">
    <cfRule type="cellIs" dxfId="1" priority="2" operator="greaterThan">
      <formula>$M$7</formula>
    </cfRule>
  </conditionalFormatting>
  <conditionalFormatting sqref="T2:T201">
    <cfRule type="cellIs" dxfId="0" priority="1" operator="greaterThan">
      <formula>$N$7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D7E7-8C5B-8343-9358-80A2271C3C17}">
  <dimension ref="A1:AM201"/>
  <sheetViews>
    <sheetView zoomScale="110" zoomScaleNormal="110" workbookViewId="0">
      <selection activeCell="AK35" sqref="AK35"/>
    </sheetView>
  </sheetViews>
  <sheetFormatPr baseColWidth="10" defaultRowHeight="15" x14ac:dyDescent="0.2"/>
  <cols>
    <col min="1" max="5" width="10.83203125" style="4"/>
    <col min="31" max="31" width="16.6640625" bestFit="1" customWidth="1"/>
  </cols>
  <sheetData>
    <row r="1" spans="1:36" x14ac:dyDescent="0.2">
      <c r="A1" s="30" t="s">
        <v>2</v>
      </c>
      <c r="B1" s="30" t="s">
        <v>3</v>
      </c>
      <c r="C1" s="30" t="s">
        <v>4</v>
      </c>
      <c r="D1" s="30" t="s">
        <v>5</v>
      </c>
      <c r="E1" s="30" t="s">
        <v>6</v>
      </c>
      <c r="G1" s="29" t="s">
        <v>2</v>
      </c>
      <c r="H1" s="29" t="s">
        <v>6</v>
      </c>
      <c r="R1" s="29" t="s">
        <v>5</v>
      </c>
      <c r="S1" s="29" t="s">
        <v>6</v>
      </c>
    </row>
    <row r="2" spans="1:36" x14ac:dyDescent="0.2">
      <c r="A2" s="4">
        <v>47.54</v>
      </c>
      <c r="B2" s="4">
        <v>33.5</v>
      </c>
      <c r="C2" s="4">
        <v>59</v>
      </c>
      <c r="D2" s="4">
        <v>14.919999999999995</v>
      </c>
      <c r="E2" s="4">
        <v>294</v>
      </c>
      <c r="G2">
        <v>47.54</v>
      </c>
      <c r="H2">
        <v>294</v>
      </c>
      <c r="R2">
        <v>14.919999999999995</v>
      </c>
      <c r="S2">
        <v>294</v>
      </c>
    </row>
    <row r="3" spans="1:36" x14ac:dyDescent="0.2">
      <c r="A3" s="4">
        <v>27.54</v>
      </c>
      <c r="B3" s="4">
        <v>29.6</v>
      </c>
      <c r="C3" s="4">
        <v>8.4</v>
      </c>
      <c r="D3" s="4">
        <v>21.71</v>
      </c>
      <c r="E3" s="4">
        <v>294</v>
      </c>
      <c r="G3">
        <v>27.54</v>
      </c>
      <c r="H3">
        <v>294</v>
      </c>
      <c r="R3">
        <v>21.71</v>
      </c>
      <c r="S3">
        <v>294</v>
      </c>
    </row>
    <row r="4" spans="1:36" x14ac:dyDescent="0.2">
      <c r="A4" s="4">
        <v>65.52000000000001</v>
      </c>
      <c r="B4" s="4">
        <v>43</v>
      </c>
      <c r="C4" s="4">
        <v>71.8</v>
      </c>
      <c r="D4" s="4">
        <v>21.540000000000006</v>
      </c>
      <c r="E4" s="4">
        <v>272</v>
      </c>
      <c r="G4">
        <v>65.52000000000001</v>
      </c>
      <c r="H4">
        <v>272</v>
      </c>
      <c r="R4">
        <v>21.540000000000006</v>
      </c>
      <c r="S4">
        <v>272</v>
      </c>
    </row>
    <row r="5" spans="1:36" x14ac:dyDescent="0.2">
      <c r="A5" s="4">
        <v>64.38</v>
      </c>
      <c r="B5" s="4">
        <v>48.9</v>
      </c>
      <c r="C5" s="4">
        <v>41.8</v>
      </c>
      <c r="D5" s="4">
        <v>35.42</v>
      </c>
      <c r="E5" s="4">
        <v>271</v>
      </c>
      <c r="G5">
        <v>64.38</v>
      </c>
      <c r="H5">
        <v>271</v>
      </c>
      <c r="R5">
        <v>35.42</v>
      </c>
      <c r="S5">
        <v>271</v>
      </c>
      <c r="AE5" t="s">
        <v>63</v>
      </c>
    </row>
    <row r="6" spans="1:36" x14ac:dyDescent="0.2">
      <c r="A6" s="4">
        <v>50.64</v>
      </c>
      <c r="B6" s="4">
        <v>49</v>
      </c>
      <c r="C6" s="4">
        <v>44.3</v>
      </c>
      <c r="D6" s="4">
        <v>31.1</v>
      </c>
      <c r="E6" s="4">
        <v>265</v>
      </c>
      <c r="G6">
        <v>50.64</v>
      </c>
      <c r="H6">
        <v>265</v>
      </c>
      <c r="R6">
        <v>31.1</v>
      </c>
      <c r="S6">
        <v>265</v>
      </c>
    </row>
    <row r="7" spans="1:36" x14ac:dyDescent="0.2">
      <c r="A7" s="4">
        <v>54.06</v>
      </c>
      <c r="B7" s="4">
        <v>49</v>
      </c>
      <c r="C7" s="4">
        <v>3.2</v>
      </c>
      <c r="D7" s="4">
        <v>42.030000000000015</v>
      </c>
      <c r="E7" s="4">
        <v>264</v>
      </c>
      <c r="G7">
        <v>54.06</v>
      </c>
      <c r="H7">
        <v>264</v>
      </c>
      <c r="R7">
        <v>42.030000000000015</v>
      </c>
      <c r="S7">
        <v>264</v>
      </c>
      <c r="AE7" t="s">
        <v>64</v>
      </c>
    </row>
    <row r="8" spans="1:36" x14ac:dyDescent="0.2">
      <c r="A8" s="4">
        <v>62.279999999999994</v>
      </c>
      <c r="B8" s="4">
        <v>39.6</v>
      </c>
      <c r="C8" s="4">
        <v>55.8</v>
      </c>
      <c r="D8" s="4">
        <v>25.619999999999997</v>
      </c>
      <c r="E8" s="4">
        <v>258</v>
      </c>
      <c r="G8">
        <v>62.279999999999994</v>
      </c>
      <c r="H8">
        <v>258</v>
      </c>
      <c r="R8">
        <v>25.619999999999997</v>
      </c>
      <c r="S8">
        <v>258</v>
      </c>
      <c r="AE8" t="s">
        <v>65</v>
      </c>
      <c r="AF8">
        <v>0.72720527149882719</v>
      </c>
    </row>
    <row r="9" spans="1:36" x14ac:dyDescent="0.2">
      <c r="A9" s="4">
        <v>64.94</v>
      </c>
      <c r="B9" s="4">
        <v>42.3</v>
      </c>
      <c r="C9" s="4">
        <v>51.2</v>
      </c>
      <c r="D9" s="4">
        <v>29.639999999999993</v>
      </c>
      <c r="E9" s="4">
        <v>257</v>
      </c>
      <c r="G9">
        <v>64.94</v>
      </c>
      <c r="H9">
        <v>257</v>
      </c>
      <c r="R9">
        <v>29.639999999999993</v>
      </c>
      <c r="S9">
        <v>257</v>
      </c>
      <c r="AE9" t="s">
        <v>66</v>
      </c>
      <c r="AF9">
        <v>0.52882750689568292</v>
      </c>
    </row>
    <row r="10" spans="1:36" x14ac:dyDescent="0.2">
      <c r="A10" s="4">
        <v>56.379999999999995</v>
      </c>
      <c r="B10" s="4">
        <v>43.8</v>
      </c>
      <c r="C10" s="4">
        <v>5</v>
      </c>
      <c r="D10" s="4">
        <v>42.030000000000015</v>
      </c>
      <c r="E10" s="4">
        <v>256</v>
      </c>
      <c r="G10">
        <v>56.379999999999995</v>
      </c>
      <c r="H10">
        <v>256</v>
      </c>
      <c r="R10">
        <v>42.030000000000015</v>
      </c>
      <c r="S10">
        <v>256</v>
      </c>
      <c r="AE10" t="s">
        <v>67</v>
      </c>
      <c r="AF10">
        <v>0.51916243011405594</v>
      </c>
    </row>
    <row r="11" spans="1:36" x14ac:dyDescent="0.2">
      <c r="A11" s="4">
        <v>63.279999999999994</v>
      </c>
      <c r="B11" s="4">
        <v>36.299999999999997</v>
      </c>
      <c r="C11" s="4">
        <v>93.625</v>
      </c>
      <c r="D11" s="4">
        <v>10.339999999999989</v>
      </c>
      <c r="E11" s="4">
        <v>254</v>
      </c>
      <c r="G11">
        <v>63.279999999999994</v>
      </c>
      <c r="H11">
        <v>254</v>
      </c>
      <c r="R11">
        <v>10.339999999999989</v>
      </c>
      <c r="S11">
        <v>254</v>
      </c>
      <c r="AE11" t="s">
        <v>8</v>
      </c>
      <c r="AF11">
        <v>39.339425907567275</v>
      </c>
    </row>
    <row r="12" spans="1:36" x14ac:dyDescent="0.2">
      <c r="A12" s="4">
        <v>52.980000000000004</v>
      </c>
      <c r="B12" s="4">
        <v>41.5</v>
      </c>
      <c r="C12" s="4">
        <v>18.5</v>
      </c>
      <c r="D12" s="4">
        <v>37.340000000000003</v>
      </c>
      <c r="E12" s="4">
        <v>245</v>
      </c>
      <c r="G12">
        <v>52.980000000000004</v>
      </c>
      <c r="H12">
        <v>245</v>
      </c>
      <c r="R12">
        <v>37.340000000000003</v>
      </c>
      <c r="S12">
        <v>245</v>
      </c>
      <c r="AE12" t="s">
        <v>68</v>
      </c>
      <c r="AF12">
        <v>200</v>
      </c>
    </row>
    <row r="13" spans="1:36" x14ac:dyDescent="0.2">
      <c r="A13" s="4">
        <v>40.78</v>
      </c>
      <c r="B13" s="4">
        <v>49.4</v>
      </c>
      <c r="C13" s="4">
        <v>60</v>
      </c>
      <c r="D13" s="4">
        <v>20.590000000000003</v>
      </c>
      <c r="E13" s="4">
        <v>240</v>
      </c>
      <c r="G13">
        <v>40.78</v>
      </c>
      <c r="H13">
        <v>240</v>
      </c>
      <c r="R13">
        <v>20.590000000000003</v>
      </c>
      <c r="S13">
        <v>240</v>
      </c>
    </row>
    <row r="14" spans="1:36" x14ac:dyDescent="0.2">
      <c r="A14" s="4">
        <v>61.260000000000005</v>
      </c>
      <c r="B14" s="4">
        <v>42.7</v>
      </c>
      <c r="C14" s="4">
        <v>54.7</v>
      </c>
      <c r="D14" s="4">
        <v>25.6</v>
      </c>
      <c r="E14" s="4">
        <v>240</v>
      </c>
      <c r="G14">
        <v>61.260000000000005</v>
      </c>
      <c r="H14">
        <v>240</v>
      </c>
      <c r="R14">
        <v>25.6</v>
      </c>
      <c r="S14">
        <v>240</v>
      </c>
      <c r="AE14" t="s">
        <v>69</v>
      </c>
    </row>
    <row r="15" spans="1:36" x14ac:dyDescent="0.2">
      <c r="A15" s="4">
        <v>42.08</v>
      </c>
      <c r="B15" s="4">
        <v>47.7</v>
      </c>
      <c r="C15" s="4">
        <v>52.9</v>
      </c>
      <c r="D15" s="4">
        <v>22.23</v>
      </c>
      <c r="E15" s="4">
        <v>240</v>
      </c>
      <c r="G15">
        <v>42.08</v>
      </c>
      <c r="H15">
        <v>240</v>
      </c>
      <c r="R15">
        <v>22.23</v>
      </c>
      <c r="S15">
        <v>240</v>
      </c>
      <c r="AF15" t="s">
        <v>70</v>
      </c>
      <c r="AG15" t="s">
        <v>71</v>
      </c>
      <c r="AH15" t="s">
        <v>72</v>
      </c>
      <c r="AI15" t="s">
        <v>73</v>
      </c>
      <c r="AJ15" t="s">
        <v>74</v>
      </c>
    </row>
    <row r="16" spans="1:36" x14ac:dyDescent="0.2">
      <c r="A16" s="4">
        <v>49.160000000000004</v>
      </c>
      <c r="B16" s="4">
        <v>49.6</v>
      </c>
      <c r="C16" s="4">
        <v>37.700000000000003</v>
      </c>
      <c r="D16" s="4">
        <v>30.8</v>
      </c>
      <c r="E16" s="4">
        <v>239</v>
      </c>
      <c r="G16">
        <v>49.160000000000004</v>
      </c>
      <c r="H16">
        <v>239</v>
      </c>
      <c r="R16">
        <v>30.8</v>
      </c>
      <c r="S16">
        <v>239</v>
      </c>
      <c r="AE16" t="s">
        <v>75</v>
      </c>
      <c r="AF16">
        <v>4</v>
      </c>
      <c r="AG16">
        <v>338707.45475629007</v>
      </c>
      <c r="AH16">
        <v>84676.863689072517</v>
      </c>
      <c r="AI16">
        <v>54.715292888408925</v>
      </c>
      <c r="AJ16">
        <v>0</v>
      </c>
    </row>
    <row r="17" spans="1:39" x14ac:dyDescent="0.2">
      <c r="A17" s="4">
        <v>56.02</v>
      </c>
      <c r="B17" s="4">
        <v>37.799999999999997</v>
      </c>
      <c r="C17" s="4">
        <v>69.2</v>
      </c>
      <c r="D17" s="4">
        <v>14.229999999999993</v>
      </c>
      <c r="E17" s="4">
        <v>236</v>
      </c>
      <c r="G17">
        <v>56.02</v>
      </c>
      <c r="H17">
        <v>236</v>
      </c>
      <c r="R17">
        <v>14.229999999999993</v>
      </c>
      <c r="S17">
        <v>236</v>
      </c>
      <c r="AE17" t="s">
        <v>76</v>
      </c>
      <c r="AF17">
        <v>195</v>
      </c>
      <c r="AG17">
        <v>301780.13399371016</v>
      </c>
      <c r="AH17">
        <v>1547.5904307369751</v>
      </c>
    </row>
    <row r="18" spans="1:39" x14ac:dyDescent="0.2">
      <c r="A18" s="4">
        <v>57.720000000000006</v>
      </c>
      <c r="B18" s="4">
        <v>42</v>
      </c>
      <c r="C18" s="4">
        <v>66.2</v>
      </c>
      <c r="D18" s="4">
        <v>22.879999999999995</v>
      </c>
      <c r="E18" s="4">
        <v>235.5</v>
      </c>
      <c r="G18">
        <v>57.720000000000006</v>
      </c>
      <c r="H18">
        <v>235.5</v>
      </c>
      <c r="R18">
        <v>22.879999999999995</v>
      </c>
      <c r="S18">
        <v>235.5</v>
      </c>
      <c r="AE18" t="s">
        <v>77</v>
      </c>
      <c r="AF18">
        <v>199</v>
      </c>
      <c r="AG18">
        <v>640487.58875000023</v>
      </c>
    </row>
    <row r="19" spans="1:39" x14ac:dyDescent="0.2">
      <c r="A19" s="4">
        <v>44.28</v>
      </c>
      <c r="B19" s="4">
        <v>41.7</v>
      </c>
      <c r="C19" s="4">
        <v>39.6</v>
      </c>
      <c r="D19" s="4">
        <v>26.65</v>
      </c>
      <c r="E19" s="4">
        <v>235</v>
      </c>
      <c r="G19">
        <v>44.28</v>
      </c>
      <c r="H19">
        <v>235</v>
      </c>
      <c r="R19">
        <v>26.65</v>
      </c>
      <c r="S19">
        <v>235</v>
      </c>
    </row>
    <row r="20" spans="1:39" x14ac:dyDescent="0.2">
      <c r="A20" s="4">
        <v>59.58</v>
      </c>
      <c r="B20" s="4">
        <v>28.3</v>
      </c>
      <c r="C20" s="4">
        <v>43.2</v>
      </c>
      <c r="D20" s="4">
        <v>26.159999999999997</v>
      </c>
      <c r="E20" s="4">
        <v>231</v>
      </c>
      <c r="G20">
        <v>59.58</v>
      </c>
      <c r="H20">
        <v>231</v>
      </c>
      <c r="R20">
        <v>26.159999999999997</v>
      </c>
      <c r="S20">
        <v>231</v>
      </c>
      <c r="AF20" t="s">
        <v>78</v>
      </c>
      <c r="AG20" t="s">
        <v>8</v>
      </c>
      <c r="AH20" t="s">
        <v>79</v>
      </c>
      <c r="AI20" t="s">
        <v>80</v>
      </c>
      <c r="AJ20" t="s">
        <v>81</v>
      </c>
      <c r="AK20" t="s">
        <v>82</v>
      </c>
      <c r="AL20" t="s">
        <v>81</v>
      </c>
      <c r="AM20" t="s">
        <v>82</v>
      </c>
    </row>
    <row r="21" spans="1:39" x14ac:dyDescent="0.2">
      <c r="A21" s="4">
        <v>53.6</v>
      </c>
      <c r="B21" s="4">
        <v>37.700000000000003</v>
      </c>
      <c r="C21" s="4">
        <v>32</v>
      </c>
      <c r="D21" s="4">
        <v>28.850000000000005</v>
      </c>
      <c r="E21" s="4">
        <v>230</v>
      </c>
      <c r="G21">
        <v>53.6</v>
      </c>
      <c r="H21">
        <v>230</v>
      </c>
      <c r="R21">
        <v>28.850000000000005</v>
      </c>
      <c r="S21">
        <v>230</v>
      </c>
      <c r="AE21" t="s">
        <v>83</v>
      </c>
      <c r="AF21">
        <v>47.798061011798154</v>
      </c>
      <c r="AG21">
        <v>8.2366445407753357</v>
      </c>
      <c r="AH21">
        <v>5.8030986738804691</v>
      </c>
      <c r="AI21">
        <v>2.5986242607210153E-8</v>
      </c>
      <c r="AJ21">
        <v>31.553717649121126</v>
      </c>
      <c r="AK21">
        <v>64.042404374475183</v>
      </c>
      <c r="AL21">
        <v>31.553717649121126</v>
      </c>
      <c r="AM21">
        <v>64.042404374475183</v>
      </c>
    </row>
    <row r="22" spans="1:39" x14ac:dyDescent="0.2">
      <c r="A22" s="4">
        <v>48.36</v>
      </c>
      <c r="B22" s="4">
        <v>43.9</v>
      </c>
      <c r="C22" s="4">
        <v>27.2</v>
      </c>
      <c r="D22" s="4">
        <v>32.749999999999993</v>
      </c>
      <c r="E22" s="4">
        <v>229</v>
      </c>
      <c r="G22">
        <v>48.36</v>
      </c>
      <c r="H22">
        <v>229</v>
      </c>
      <c r="R22">
        <v>32.749999999999993</v>
      </c>
      <c r="S22">
        <v>229</v>
      </c>
      <c r="AE22" t="s">
        <v>2</v>
      </c>
      <c r="AF22">
        <v>1.4808674922881941</v>
      </c>
      <c r="AG22">
        <v>0.16654803716548947</v>
      </c>
      <c r="AH22">
        <v>8.8915337430049632</v>
      </c>
      <c r="AI22">
        <v>4.0696146186729879E-16</v>
      </c>
      <c r="AJ22">
        <v>1.1524007861310004</v>
      </c>
      <c r="AK22">
        <v>1.8093341984453879</v>
      </c>
      <c r="AL22">
        <v>1.1524007861310004</v>
      </c>
      <c r="AM22">
        <v>1.8093341984453879</v>
      </c>
    </row>
    <row r="23" spans="1:39" x14ac:dyDescent="0.2">
      <c r="A23" s="4">
        <v>46</v>
      </c>
      <c r="B23" s="4">
        <v>45.1</v>
      </c>
      <c r="C23" s="4">
        <v>19.600000000000001</v>
      </c>
      <c r="D23" s="4">
        <v>35.209999999999994</v>
      </c>
      <c r="E23" s="4">
        <v>228</v>
      </c>
      <c r="G23">
        <v>46</v>
      </c>
      <c r="H23">
        <v>228</v>
      </c>
      <c r="R23">
        <v>35.209999999999994</v>
      </c>
      <c r="S23">
        <v>228</v>
      </c>
      <c r="AE23" t="s">
        <v>3</v>
      </c>
      <c r="AF23">
        <v>1.5525332265223515</v>
      </c>
      <c r="AG23">
        <v>0.21635703964699393</v>
      </c>
      <c r="AH23">
        <v>7.1757925189559337</v>
      </c>
      <c r="AI23">
        <v>1.4655878427344083E-11</v>
      </c>
      <c r="AJ23">
        <v>1.1258330061159407</v>
      </c>
      <c r="AK23">
        <v>1.9792334469287622</v>
      </c>
      <c r="AL23">
        <v>1.1258330061159407</v>
      </c>
      <c r="AM23">
        <v>1.9792334469287622</v>
      </c>
    </row>
    <row r="24" spans="1:39" x14ac:dyDescent="0.2">
      <c r="A24" s="4">
        <v>96.52</v>
      </c>
      <c r="B24" s="4">
        <v>43.9</v>
      </c>
      <c r="C24" s="4">
        <v>1.7</v>
      </c>
      <c r="D24" s="4">
        <v>39.76</v>
      </c>
      <c r="E24" s="4">
        <v>227</v>
      </c>
      <c r="G24">
        <v>96.52</v>
      </c>
      <c r="H24">
        <v>227</v>
      </c>
      <c r="R24">
        <v>39.76</v>
      </c>
      <c r="S24">
        <v>227</v>
      </c>
      <c r="AE24" t="s">
        <v>4</v>
      </c>
      <c r="AF24">
        <v>0.1219259429257864</v>
      </c>
      <c r="AG24">
        <v>0.16232559436068383</v>
      </c>
      <c r="AH24">
        <v>0.75111964570953416</v>
      </c>
      <c r="AI24">
        <v>0.45348615074156423</v>
      </c>
      <c r="AJ24">
        <v>-0.19821324461494033</v>
      </c>
      <c r="AK24">
        <v>0.44206513046651313</v>
      </c>
      <c r="AL24">
        <v>-0.19821324461494033</v>
      </c>
      <c r="AM24">
        <v>0.44206513046651313</v>
      </c>
    </row>
    <row r="25" spans="1:39" x14ac:dyDescent="0.2">
      <c r="A25" s="4">
        <v>67.72</v>
      </c>
      <c r="B25" s="4">
        <v>27.7</v>
      </c>
      <c r="C25" s="4">
        <v>1.8</v>
      </c>
      <c r="D25" s="4">
        <v>42.030000000000015</v>
      </c>
      <c r="E25" s="4">
        <v>226</v>
      </c>
      <c r="G25">
        <v>67.72</v>
      </c>
      <c r="H25">
        <v>226</v>
      </c>
      <c r="R25">
        <v>42.030000000000015</v>
      </c>
      <c r="S25">
        <v>226</v>
      </c>
      <c r="AE25" t="s">
        <v>5</v>
      </c>
      <c r="AF25">
        <v>0.3410209085695115</v>
      </c>
      <c r="AG25">
        <v>0.37380703796074355</v>
      </c>
      <c r="AH25">
        <v>0.91229129989073354</v>
      </c>
      <c r="AI25">
        <v>0.36274185874987069</v>
      </c>
      <c r="AJ25">
        <v>-0.39620282932023465</v>
      </c>
      <c r="AK25">
        <v>1.0782446464592577</v>
      </c>
      <c r="AL25">
        <v>-0.39620282932023465</v>
      </c>
      <c r="AM25">
        <v>1.0782446464592577</v>
      </c>
    </row>
    <row r="26" spans="1:39" x14ac:dyDescent="0.2">
      <c r="A26" s="4">
        <v>56.18</v>
      </c>
      <c r="B26" s="4">
        <v>36.5</v>
      </c>
      <c r="C26" s="4">
        <v>72.3</v>
      </c>
      <c r="D26" s="4">
        <v>14.420000000000002</v>
      </c>
      <c r="E26" s="4">
        <v>225</v>
      </c>
      <c r="G26">
        <v>56.18</v>
      </c>
      <c r="H26">
        <v>225</v>
      </c>
      <c r="R26">
        <v>14.420000000000002</v>
      </c>
      <c r="S26">
        <v>225</v>
      </c>
    </row>
    <row r="27" spans="1:39" x14ac:dyDescent="0.2">
      <c r="A27" s="4">
        <v>41.519999999999996</v>
      </c>
      <c r="B27" s="4">
        <v>46.2</v>
      </c>
      <c r="C27" s="4">
        <v>58.7</v>
      </c>
      <c r="D27" s="4">
        <v>17.879999999999995</v>
      </c>
      <c r="E27" s="4">
        <v>225</v>
      </c>
      <c r="G27">
        <v>41.519999999999996</v>
      </c>
      <c r="H27">
        <v>225</v>
      </c>
      <c r="R27">
        <v>17.879999999999995</v>
      </c>
      <c r="S27">
        <v>225</v>
      </c>
    </row>
    <row r="28" spans="1:39" x14ac:dyDescent="0.2">
      <c r="A28" s="4">
        <v>45.7</v>
      </c>
      <c r="B28" s="4">
        <v>43</v>
      </c>
      <c r="C28" s="4">
        <v>33.799999999999997</v>
      </c>
      <c r="D28" s="4">
        <v>29.330000000000002</v>
      </c>
      <c r="E28" s="4">
        <v>223</v>
      </c>
      <c r="G28">
        <v>45.7</v>
      </c>
      <c r="H28">
        <v>223</v>
      </c>
      <c r="R28">
        <v>29.330000000000002</v>
      </c>
      <c r="S28">
        <v>223</v>
      </c>
    </row>
    <row r="29" spans="1:39" x14ac:dyDescent="0.2">
      <c r="A29" s="4">
        <v>55.339999999999996</v>
      </c>
      <c r="B29" s="4">
        <v>38</v>
      </c>
      <c r="C29" s="4">
        <v>23.2</v>
      </c>
      <c r="D29" s="4">
        <v>33.89</v>
      </c>
      <c r="E29" s="4">
        <v>221</v>
      </c>
      <c r="G29">
        <v>55.339999999999996</v>
      </c>
      <c r="H29">
        <v>221</v>
      </c>
      <c r="R29">
        <v>33.89</v>
      </c>
      <c r="S29">
        <v>221</v>
      </c>
    </row>
    <row r="30" spans="1:39" x14ac:dyDescent="0.2">
      <c r="A30" s="4">
        <v>62.54</v>
      </c>
      <c r="B30" s="4">
        <v>28.8</v>
      </c>
      <c r="C30" s="4">
        <v>15.9</v>
      </c>
      <c r="D30" s="4">
        <v>34.31</v>
      </c>
      <c r="E30" s="4">
        <v>220</v>
      </c>
      <c r="G30">
        <v>62.54</v>
      </c>
      <c r="H30">
        <v>220</v>
      </c>
      <c r="R30">
        <v>34.31</v>
      </c>
      <c r="S30">
        <v>220</v>
      </c>
    </row>
    <row r="31" spans="1:39" x14ac:dyDescent="0.2">
      <c r="A31" s="4">
        <v>50.1</v>
      </c>
      <c r="B31" s="4">
        <v>33.200000000000003</v>
      </c>
      <c r="C31" s="4">
        <v>37.9</v>
      </c>
      <c r="D31" s="4">
        <v>23.490000000000006</v>
      </c>
      <c r="E31" s="4">
        <v>218</v>
      </c>
      <c r="G31">
        <v>50.1</v>
      </c>
      <c r="H31">
        <v>218</v>
      </c>
      <c r="R31">
        <v>23.490000000000006</v>
      </c>
      <c r="S31">
        <v>218</v>
      </c>
    </row>
    <row r="32" spans="1:39" x14ac:dyDescent="0.2">
      <c r="A32" s="4">
        <v>58.68</v>
      </c>
      <c r="B32" s="4">
        <v>30.2</v>
      </c>
      <c r="C32" s="4">
        <v>20.3</v>
      </c>
      <c r="D32" s="4">
        <v>31.819999999999997</v>
      </c>
      <c r="E32" s="4">
        <v>216</v>
      </c>
      <c r="G32">
        <v>58.68</v>
      </c>
      <c r="H32">
        <v>216</v>
      </c>
      <c r="R32">
        <v>31.819999999999997</v>
      </c>
      <c r="S32">
        <v>216</v>
      </c>
      <c r="AE32" s="15" t="s">
        <v>2</v>
      </c>
      <c r="AF32" s="15">
        <v>1.4808674922881941</v>
      </c>
      <c r="AG32" s="31">
        <v>400</v>
      </c>
    </row>
    <row r="33" spans="1:33" x14ac:dyDescent="0.2">
      <c r="A33" s="4">
        <v>58.739999999999995</v>
      </c>
      <c r="B33" s="4">
        <v>28.9</v>
      </c>
      <c r="C33" s="4">
        <v>59.7</v>
      </c>
      <c r="D33" s="4">
        <v>17.939999999999991</v>
      </c>
      <c r="E33" s="4">
        <v>210</v>
      </c>
      <c r="G33">
        <v>58.739999999999995</v>
      </c>
      <c r="H33">
        <v>210</v>
      </c>
      <c r="R33">
        <v>17.939999999999991</v>
      </c>
      <c r="S33">
        <v>210</v>
      </c>
      <c r="AE33" s="15" t="s">
        <v>3</v>
      </c>
      <c r="AF33" s="15">
        <v>1.5525332265223515</v>
      </c>
      <c r="AG33" s="31">
        <v>450</v>
      </c>
    </row>
    <row r="34" spans="1:33" x14ac:dyDescent="0.2">
      <c r="A34" s="4">
        <v>37.260000000000005</v>
      </c>
      <c r="B34" s="4">
        <v>39.700000000000003</v>
      </c>
      <c r="C34" s="4">
        <v>37.700000000000003</v>
      </c>
      <c r="D34" s="4">
        <v>21.900000000000002</v>
      </c>
      <c r="E34" s="4">
        <v>208</v>
      </c>
      <c r="G34">
        <v>37.260000000000005</v>
      </c>
      <c r="H34">
        <v>208</v>
      </c>
      <c r="R34">
        <v>21.900000000000002</v>
      </c>
      <c r="S34">
        <v>208</v>
      </c>
      <c r="AE34" s="15" t="s">
        <v>4</v>
      </c>
      <c r="AF34" s="15">
        <v>0.1219259429257864</v>
      </c>
      <c r="AG34" s="31">
        <v>50</v>
      </c>
    </row>
    <row r="35" spans="1:33" x14ac:dyDescent="0.2">
      <c r="A35" s="4">
        <v>54.64</v>
      </c>
      <c r="B35" s="4">
        <v>34.299999999999997</v>
      </c>
      <c r="C35" s="4">
        <v>5.3</v>
      </c>
      <c r="D35" s="4">
        <v>38.85</v>
      </c>
      <c r="E35" s="4">
        <v>208</v>
      </c>
      <c r="G35">
        <v>54.64</v>
      </c>
      <c r="H35">
        <v>208</v>
      </c>
      <c r="R35">
        <v>38.85</v>
      </c>
      <c r="S35">
        <v>208</v>
      </c>
      <c r="AE35" s="15" t="s">
        <v>5</v>
      </c>
      <c r="AF35" s="15">
        <v>0.3410209085695115</v>
      </c>
      <c r="AG35" s="31">
        <v>100</v>
      </c>
    </row>
    <row r="36" spans="1:33" x14ac:dyDescent="0.2">
      <c r="A36" s="4">
        <v>0</v>
      </c>
      <c r="B36" s="4">
        <v>35.4</v>
      </c>
      <c r="C36" s="4">
        <v>75.599999999999994</v>
      </c>
      <c r="D36" s="4">
        <v>6.8299999999999947</v>
      </c>
      <c r="E36" s="4">
        <v>207</v>
      </c>
      <c r="G36">
        <v>0</v>
      </c>
      <c r="H36">
        <v>207</v>
      </c>
      <c r="R36">
        <v>6.8299999999999947</v>
      </c>
      <c r="S36">
        <v>207</v>
      </c>
      <c r="AE36" s="15"/>
      <c r="AF36" s="15"/>
      <c r="AG36" s="15"/>
    </row>
    <row r="37" spans="1:33" x14ac:dyDescent="0.2">
      <c r="A37" s="4">
        <v>41.36</v>
      </c>
      <c r="B37" s="4">
        <v>42</v>
      </c>
      <c r="C37" s="4">
        <v>3.6</v>
      </c>
      <c r="D37" s="4">
        <v>36.24</v>
      </c>
      <c r="E37" s="4">
        <v>204</v>
      </c>
      <c r="G37">
        <v>41.36</v>
      </c>
      <c r="H37">
        <v>204</v>
      </c>
      <c r="R37">
        <v>36.24</v>
      </c>
      <c r="S37">
        <v>204</v>
      </c>
      <c r="AE37" s="17" t="s">
        <v>84</v>
      </c>
      <c r="AF37" s="17">
        <v>47.798061011798154</v>
      </c>
      <c r="AG37" s="15"/>
    </row>
    <row r="38" spans="1:33" x14ac:dyDescent="0.2">
      <c r="A38" s="4">
        <v>51.9</v>
      </c>
      <c r="B38" s="4">
        <v>32.299999999999997</v>
      </c>
      <c r="C38" s="4">
        <v>74.2</v>
      </c>
      <c r="D38" s="4">
        <v>9.419999999999991</v>
      </c>
      <c r="E38" s="4">
        <v>201</v>
      </c>
      <c r="G38">
        <v>51.9</v>
      </c>
      <c r="H38">
        <v>201</v>
      </c>
      <c r="R38">
        <v>9.419999999999991</v>
      </c>
      <c r="S38">
        <v>201</v>
      </c>
      <c r="AE38" s="15"/>
      <c r="AF38" s="15"/>
      <c r="AG38" s="15"/>
    </row>
    <row r="39" spans="1:33" x14ac:dyDescent="0.2">
      <c r="A39" s="4">
        <v>52.760000000000005</v>
      </c>
      <c r="B39" s="4">
        <v>27.1</v>
      </c>
      <c r="C39" s="4">
        <v>22.9</v>
      </c>
      <c r="D39" s="4">
        <v>29.270000000000007</v>
      </c>
      <c r="E39" s="4">
        <v>199</v>
      </c>
      <c r="G39">
        <v>52.760000000000005</v>
      </c>
      <c r="H39">
        <v>199</v>
      </c>
      <c r="R39">
        <v>29.270000000000007</v>
      </c>
      <c r="S39">
        <v>199</v>
      </c>
      <c r="AE39" s="15" t="s">
        <v>85</v>
      </c>
      <c r="AF39" s="15"/>
      <c r="AG39" s="32">
        <f>AF37+AF32*AG32+AF33*AG33+AF34*AG34+AF35*AG35</f>
        <v>1378.9833978653746</v>
      </c>
    </row>
    <row r="40" spans="1:33" x14ac:dyDescent="0.2">
      <c r="A40" s="4">
        <v>31.3</v>
      </c>
      <c r="B40" s="4">
        <v>41.3</v>
      </c>
      <c r="C40" s="4">
        <v>58.5</v>
      </c>
      <c r="D40" s="4">
        <v>12.399999999999995</v>
      </c>
      <c r="E40" s="4">
        <v>197</v>
      </c>
      <c r="G40">
        <v>31.3</v>
      </c>
      <c r="H40">
        <v>197</v>
      </c>
      <c r="R40">
        <v>12.399999999999995</v>
      </c>
      <c r="S40">
        <v>197</v>
      </c>
    </row>
    <row r="41" spans="1:33" x14ac:dyDescent="0.2">
      <c r="A41" s="4">
        <v>37.58</v>
      </c>
      <c r="B41" s="4">
        <v>46.4</v>
      </c>
      <c r="C41" s="4">
        <v>59</v>
      </c>
      <c r="D41" s="4">
        <v>13.39</v>
      </c>
      <c r="E41" s="4">
        <v>196</v>
      </c>
      <c r="G41">
        <v>37.58</v>
      </c>
      <c r="H41">
        <v>196</v>
      </c>
      <c r="R41">
        <v>13.39</v>
      </c>
      <c r="S41">
        <v>196</v>
      </c>
    </row>
    <row r="42" spans="1:33" x14ac:dyDescent="0.2">
      <c r="A42" s="4">
        <v>44.82</v>
      </c>
      <c r="B42" s="4">
        <v>30.6</v>
      </c>
      <c r="C42" s="4">
        <v>38.700000000000003</v>
      </c>
      <c r="D42" s="4">
        <v>19.729999999999997</v>
      </c>
      <c r="E42" s="4">
        <v>196</v>
      </c>
      <c r="G42">
        <v>44.82</v>
      </c>
      <c r="H42">
        <v>196</v>
      </c>
      <c r="R42">
        <v>19.729999999999997</v>
      </c>
      <c r="S42">
        <v>196</v>
      </c>
    </row>
    <row r="43" spans="1:33" x14ac:dyDescent="0.2">
      <c r="A43" s="4">
        <v>51.480000000000004</v>
      </c>
      <c r="B43" s="4">
        <v>27.5</v>
      </c>
      <c r="C43" s="4">
        <v>11</v>
      </c>
      <c r="D43" s="4">
        <v>33.090000000000003</v>
      </c>
      <c r="E43" s="4">
        <v>196</v>
      </c>
      <c r="G43">
        <v>51.480000000000004</v>
      </c>
      <c r="H43">
        <v>196</v>
      </c>
      <c r="R43">
        <v>33.090000000000003</v>
      </c>
      <c r="S43">
        <v>196</v>
      </c>
    </row>
    <row r="44" spans="1:33" x14ac:dyDescent="0.2">
      <c r="A44" s="4">
        <v>33.700000000000003</v>
      </c>
      <c r="B44" s="4">
        <v>36.799999999999997</v>
      </c>
      <c r="C44" s="4">
        <v>7.4</v>
      </c>
      <c r="D44" s="4">
        <v>31.79</v>
      </c>
      <c r="E44" s="4">
        <v>193</v>
      </c>
      <c r="G44">
        <v>33.700000000000003</v>
      </c>
      <c r="H44">
        <v>193</v>
      </c>
      <c r="R44">
        <v>31.79</v>
      </c>
      <c r="S44">
        <v>193</v>
      </c>
    </row>
    <row r="45" spans="1:33" x14ac:dyDescent="0.2">
      <c r="A45" s="4">
        <v>44.82</v>
      </c>
      <c r="B45" s="4">
        <v>32.9</v>
      </c>
      <c r="C45" s="4">
        <v>46</v>
      </c>
      <c r="D45" s="4">
        <v>18.459999999999997</v>
      </c>
      <c r="E45" s="4">
        <v>191</v>
      </c>
      <c r="G45">
        <v>44.82</v>
      </c>
      <c r="H45">
        <v>191</v>
      </c>
      <c r="R45">
        <v>18.459999999999997</v>
      </c>
      <c r="S45">
        <v>191</v>
      </c>
    </row>
    <row r="46" spans="1:33" x14ac:dyDescent="0.2">
      <c r="A46" s="4">
        <v>46.68</v>
      </c>
      <c r="B46" s="4">
        <v>27.7</v>
      </c>
      <c r="C46" s="4">
        <v>53.4</v>
      </c>
      <c r="D46" s="4">
        <v>14.329999999999998</v>
      </c>
      <c r="E46" s="4">
        <v>188</v>
      </c>
      <c r="G46">
        <v>46.68</v>
      </c>
      <c r="H46">
        <v>188</v>
      </c>
      <c r="R46">
        <v>14.329999999999998</v>
      </c>
      <c r="S46">
        <v>188</v>
      </c>
    </row>
    <row r="47" spans="1:33" x14ac:dyDescent="0.2">
      <c r="A47" s="4">
        <v>58.760000000000005</v>
      </c>
      <c r="B47" s="4">
        <v>21.3</v>
      </c>
      <c r="C47" s="4">
        <v>30</v>
      </c>
      <c r="D47" s="4">
        <v>24.03</v>
      </c>
      <c r="E47" s="4">
        <v>188</v>
      </c>
      <c r="G47">
        <v>58.760000000000005</v>
      </c>
      <c r="H47">
        <v>188</v>
      </c>
      <c r="R47">
        <v>24.03</v>
      </c>
      <c r="S47">
        <v>188</v>
      </c>
    </row>
    <row r="48" spans="1:33" x14ac:dyDescent="0.2">
      <c r="A48" s="4">
        <v>27.22</v>
      </c>
      <c r="B48" s="4">
        <v>42.8</v>
      </c>
      <c r="C48" s="4">
        <v>28.9</v>
      </c>
      <c r="D48" s="4">
        <v>22.949999999999996</v>
      </c>
      <c r="E48" s="4">
        <v>187</v>
      </c>
      <c r="G48">
        <v>27.22</v>
      </c>
      <c r="H48">
        <v>187</v>
      </c>
      <c r="R48">
        <v>22.949999999999996</v>
      </c>
      <c r="S48">
        <v>187</v>
      </c>
    </row>
    <row r="49" spans="1:19" x14ac:dyDescent="0.2">
      <c r="A49" s="4">
        <v>50.68</v>
      </c>
      <c r="B49" s="4">
        <v>0</v>
      </c>
      <c r="C49" s="4">
        <v>13.1</v>
      </c>
      <c r="D49" s="4">
        <v>28.4</v>
      </c>
      <c r="E49" s="4">
        <v>187</v>
      </c>
      <c r="G49">
        <v>50.68</v>
      </c>
      <c r="H49">
        <v>187</v>
      </c>
      <c r="R49">
        <v>28.4</v>
      </c>
      <c r="S49">
        <v>187</v>
      </c>
    </row>
    <row r="50" spans="1:19" x14ac:dyDescent="0.2">
      <c r="A50" s="4">
        <v>40.4</v>
      </c>
      <c r="B50" s="4">
        <v>33.4</v>
      </c>
      <c r="C50" s="4">
        <v>38.700000000000003</v>
      </c>
      <c r="D50" s="4">
        <v>18.919999999999995</v>
      </c>
      <c r="E50" s="4">
        <v>186</v>
      </c>
      <c r="G50">
        <v>40.4</v>
      </c>
      <c r="H50">
        <v>186</v>
      </c>
      <c r="R50">
        <v>18.919999999999995</v>
      </c>
      <c r="S50">
        <v>186</v>
      </c>
    </row>
    <row r="51" spans="1:19" x14ac:dyDescent="0.2">
      <c r="A51" s="4">
        <v>41.22</v>
      </c>
      <c r="B51" s="4">
        <v>28.7</v>
      </c>
      <c r="C51" s="4">
        <v>18.2</v>
      </c>
      <c r="D51" s="4">
        <v>26.18</v>
      </c>
      <c r="E51" s="4">
        <v>186</v>
      </c>
      <c r="G51">
        <v>41.22</v>
      </c>
      <c r="H51">
        <v>186</v>
      </c>
      <c r="R51">
        <v>26.18</v>
      </c>
      <c r="S51">
        <v>186</v>
      </c>
    </row>
    <row r="52" spans="1:19" x14ac:dyDescent="0.2">
      <c r="A52" s="4">
        <v>50.14</v>
      </c>
      <c r="B52" s="4">
        <v>29.5</v>
      </c>
      <c r="C52" s="4">
        <v>9.3000000000000007</v>
      </c>
      <c r="D52" s="4">
        <v>32.1</v>
      </c>
      <c r="E52" s="4">
        <v>186</v>
      </c>
      <c r="G52">
        <v>50.14</v>
      </c>
      <c r="H52">
        <v>186</v>
      </c>
      <c r="R52">
        <v>32.1</v>
      </c>
      <c r="S52">
        <v>186</v>
      </c>
    </row>
    <row r="53" spans="1:19" x14ac:dyDescent="0.2">
      <c r="A53" s="4">
        <v>45.08</v>
      </c>
      <c r="B53" s="4">
        <v>23.6</v>
      </c>
      <c r="C53" s="4">
        <v>57.6</v>
      </c>
      <c r="D53" s="4">
        <v>10.3</v>
      </c>
      <c r="E53" s="4">
        <v>185</v>
      </c>
      <c r="G53">
        <v>45.08</v>
      </c>
      <c r="H53">
        <v>185</v>
      </c>
      <c r="R53">
        <v>10.3</v>
      </c>
      <c r="S53">
        <v>185</v>
      </c>
    </row>
    <row r="54" spans="1:19" x14ac:dyDescent="0.2">
      <c r="A54" s="4">
        <v>32.94</v>
      </c>
      <c r="B54" s="4">
        <v>35.6</v>
      </c>
      <c r="C54" s="4">
        <v>6</v>
      </c>
      <c r="D54" s="4">
        <v>0</v>
      </c>
      <c r="E54" s="4">
        <v>184</v>
      </c>
      <c r="G54">
        <v>32.94</v>
      </c>
      <c r="H54">
        <v>184</v>
      </c>
      <c r="R54">
        <v>0</v>
      </c>
      <c r="S54">
        <v>184</v>
      </c>
    </row>
    <row r="55" spans="1:19" x14ac:dyDescent="0.2">
      <c r="A55" s="4">
        <v>61.120000000000005</v>
      </c>
      <c r="B55" s="4">
        <v>20</v>
      </c>
      <c r="C55" s="4">
        <v>0.3</v>
      </c>
      <c r="D55" s="4">
        <v>36.440000000000005</v>
      </c>
      <c r="E55" s="4">
        <v>184</v>
      </c>
      <c r="G55">
        <v>61.120000000000005</v>
      </c>
      <c r="H55">
        <v>184</v>
      </c>
      <c r="R55">
        <v>36.440000000000005</v>
      </c>
      <c r="S55">
        <v>184</v>
      </c>
    </row>
    <row r="56" spans="1:19" x14ac:dyDescent="0.2">
      <c r="A56" s="4">
        <v>28.04</v>
      </c>
      <c r="B56" s="4">
        <v>41.7</v>
      </c>
      <c r="C56" s="4">
        <v>45.9</v>
      </c>
      <c r="D56" s="4">
        <v>16.010000000000005</v>
      </c>
      <c r="E56" s="4">
        <v>183</v>
      </c>
      <c r="G56">
        <v>28.04</v>
      </c>
      <c r="H56">
        <v>183</v>
      </c>
      <c r="R56">
        <v>16.010000000000005</v>
      </c>
      <c r="S56">
        <v>183</v>
      </c>
    </row>
    <row r="57" spans="1:19" x14ac:dyDescent="0.2">
      <c r="A57" s="4">
        <v>28.14</v>
      </c>
      <c r="B57" s="4">
        <v>40.6</v>
      </c>
      <c r="C57" s="4">
        <v>63.2</v>
      </c>
      <c r="D57" s="4">
        <v>6.09</v>
      </c>
      <c r="E57" s="4">
        <v>180</v>
      </c>
      <c r="G57">
        <v>28.14</v>
      </c>
      <c r="H57">
        <v>180</v>
      </c>
      <c r="R57">
        <v>6.09</v>
      </c>
      <c r="S57">
        <v>180</v>
      </c>
    </row>
    <row r="58" spans="1:19" x14ac:dyDescent="0.2">
      <c r="A58" s="4">
        <v>45.5</v>
      </c>
      <c r="B58" s="4">
        <v>22.3</v>
      </c>
      <c r="C58" s="4">
        <v>31.6</v>
      </c>
      <c r="D58" s="4">
        <v>18.759999999999998</v>
      </c>
      <c r="E58" s="4">
        <v>179</v>
      </c>
      <c r="G58">
        <v>45.5</v>
      </c>
      <c r="H58">
        <v>179</v>
      </c>
      <c r="R58">
        <v>18.759999999999998</v>
      </c>
      <c r="S58">
        <v>179</v>
      </c>
    </row>
    <row r="59" spans="1:19" x14ac:dyDescent="0.2">
      <c r="A59" s="4">
        <v>23.96</v>
      </c>
      <c r="B59" s="4">
        <v>47.8</v>
      </c>
      <c r="C59" s="4">
        <v>51.4</v>
      </c>
      <c r="D59" s="4">
        <v>14.319999999999993</v>
      </c>
      <c r="E59" s="4">
        <v>177</v>
      </c>
      <c r="G59">
        <v>23.96</v>
      </c>
      <c r="H59">
        <v>177</v>
      </c>
      <c r="R59">
        <v>14.319999999999993</v>
      </c>
      <c r="S59">
        <v>177</v>
      </c>
    </row>
    <row r="60" spans="1:19" x14ac:dyDescent="0.2">
      <c r="A60" s="4">
        <v>40.660000000000004</v>
      </c>
      <c r="B60" s="4">
        <v>31.6</v>
      </c>
      <c r="C60" s="4">
        <v>52.9</v>
      </c>
      <c r="D60" s="4">
        <v>10.970000000000002</v>
      </c>
      <c r="E60" s="4">
        <v>175</v>
      </c>
      <c r="G60">
        <v>40.660000000000004</v>
      </c>
      <c r="H60">
        <v>175</v>
      </c>
      <c r="R60">
        <v>10.970000000000002</v>
      </c>
      <c r="S60">
        <v>175</v>
      </c>
    </row>
    <row r="61" spans="1:19" x14ac:dyDescent="0.2">
      <c r="A61" s="4">
        <v>49.660000000000004</v>
      </c>
      <c r="B61" s="4">
        <v>16.899999999999999</v>
      </c>
      <c r="C61" s="4">
        <v>26.2</v>
      </c>
      <c r="D61" s="4">
        <v>20.8</v>
      </c>
      <c r="E61" s="4">
        <v>175</v>
      </c>
      <c r="G61">
        <v>49.660000000000004</v>
      </c>
      <c r="H61">
        <v>175</v>
      </c>
      <c r="R61">
        <v>20.8</v>
      </c>
      <c r="S61">
        <v>175</v>
      </c>
    </row>
    <row r="62" spans="1:19" x14ac:dyDescent="0.2">
      <c r="A62" s="4">
        <v>25.78</v>
      </c>
      <c r="B62" s="4">
        <v>43.5</v>
      </c>
      <c r="C62" s="4">
        <v>50.5</v>
      </c>
      <c r="D62" s="4">
        <v>10.939999999999998</v>
      </c>
      <c r="E62" s="4">
        <v>173</v>
      </c>
      <c r="G62">
        <v>25.78</v>
      </c>
      <c r="H62">
        <v>173</v>
      </c>
      <c r="R62">
        <v>10.939999999999998</v>
      </c>
      <c r="S62">
        <v>173</v>
      </c>
    </row>
    <row r="63" spans="1:19" x14ac:dyDescent="0.2">
      <c r="A63" s="4">
        <v>29.14</v>
      </c>
      <c r="B63" s="4">
        <v>36.9</v>
      </c>
      <c r="C63" s="4">
        <v>79.2</v>
      </c>
      <c r="D63" s="4">
        <v>19.339999999999996</v>
      </c>
      <c r="E63" s="4">
        <v>172</v>
      </c>
      <c r="G63">
        <v>29.14</v>
      </c>
      <c r="H63">
        <v>172</v>
      </c>
      <c r="R63">
        <v>19.339999999999996</v>
      </c>
      <c r="S63">
        <v>172</v>
      </c>
    </row>
    <row r="64" spans="1:19" x14ac:dyDescent="0.2">
      <c r="A64" s="4">
        <v>33.619999999999997</v>
      </c>
      <c r="B64" s="4">
        <v>34.6</v>
      </c>
      <c r="C64" s="4">
        <v>12.4</v>
      </c>
      <c r="D64" s="4">
        <v>24.65</v>
      </c>
      <c r="E64" s="4">
        <v>171</v>
      </c>
      <c r="G64">
        <v>33.619999999999997</v>
      </c>
      <c r="H64">
        <v>171</v>
      </c>
      <c r="R64">
        <v>24.65</v>
      </c>
      <c r="S64">
        <v>171</v>
      </c>
    </row>
    <row r="65" spans="1:19" x14ac:dyDescent="0.2">
      <c r="A65" s="4">
        <v>53.86</v>
      </c>
      <c r="B65" s="4">
        <v>15.5</v>
      </c>
      <c r="C65" s="4">
        <v>27.3</v>
      </c>
      <c r="D65" s="4">
        <v>20.759999999999998</v>
      </c>
      <c r="E65" s="4">
        <v>170</v>
      </c>
      <c r="G65">
        <v>53.86</v>
      </c>
      <c r="H65">
        <v>170</v>
      </c>
      <c r="R65">
        <v>20.759999999999998</v>
      </c>
      <c r="S65">
        <v>170</v>
      </c>
    </row>
    <row r="66" spans="1:19" x14ac:dyDescent="0.2">
      <c r="A66" s="4">
        <v>40.519999999999996</v>
      </c>
      <c r="B66" s="4">
        <v>23.3</v>
      </c>
      <c r="C66" s="4">
        <v>14.2</v>
      </c>
      <c r="D66" s="4">
        <v>25.729999999999997</v>
      </c>
      <c r="E66" s="4">
        <v>169</v>
      </c>
      <c r="G66">
        <v>40.519999999999996</v>
      </c>
      <c r="H66">
        <v>169</v>
      </c>
      <c r="R66">
        <v>25.729999999999997</v>
      </c>
      <c r="S66">
        <v>169</v>
      </c>
    </row>
    <row r="67" spans="1:19" x14ac:dyDescent="0.2">
      <c r="A67" s="4">
        <v>49.019999999999996</v>
      </c>
      <c r="B67" s="4">
        <v>16.7</v>
      </c>
      <c r="C67" s="4">
        <v>22.9</v>
      </c>
      <c r="D67" s="4">
        <v>23.2</v>
      </c>
      <c r="E67" s="4">
        <v>168</v>
      </c>
      <c r="G67">
        <v>49.019999999999996</v>
      </c>
      <c r="H67">
        <v>168</v>
      </c>
      <c r="R67">
        <v>23.2</v>
      </c>
      <c r="S67">
        <v>168</v>
      </c>
    </row>
    <row r="68" spans="1:19" x14ac:dyDescent="0.2">
      <c r="A68" s="4">
        <v>41.980000000000004</v>
      </c>
      <c r="B68" s="4">
        <v>21</v>
      </c>
      <c r="C68" s="4">
        <v>22</v>
      </c>
      <c r="D68" s="4">
        <v>20.190000000000001</v>
      </c>
      <c r="E68" s="4">
        <v>168</v>
      </c>
      <c r="G68">
        <v>41.980000000000004</v>
      </c>
      <c r="H68">
        <v>168</v>
      </c>
      <c r="R68">
        <v>20.190000000000001</v>
      </c>
      <c r="S68">
        <v>168</v>
      </c>
    </row>
    <row r="69" spans="1:19" x14ac:dyDescent="0.2">
      <c r="A69" s="4">
        <v>42.68</v>
      </c>
      <c r="B69" s="4">
        <v>0</v>
      </c>
      <c r="C69" s="4">
        <v>0</v>
      </c>
      <c r="D69" s="4">
        <v>17.649999999999999</v>
      </c>
      <c r="E69" s="4">
        <v>168</v>
      </c>
      <c r="G69">
        <v>42.68</v>
      </c>
      <c r="H69">
        <v>168</v>
      </c>
      <c r="R69">
        <v>17.649999999999999</v>
      </c>
      <c r="S69">
        <v>168</v>
      </c>
    </row>
    <row r="70" spans="1:19" x14ac:dyDescent="0.2">
      <c r="A70" s="4">
        <v>38.58</v>
      </c>
      <c r="B70" s="4">
        <v>29.3</v>
      </c>
      <c r="C70" s="4">
        <v>12.6</v>
      </c>
      <c r="D70" s="4">
        <v>23.900000000000002</v>
      </c>
      <c r="E70" s="4">
        <v>167</v>
      </c>
      <c r="G70">
        <v>38.58</v>
      </c>
      <c r="H70">
        <v>167</v>
      </c>
      <c r="R70">
        <v>23.900000000000002</v>
      </c>
      <c r="S70">
        <v>167</v>
      </c>
    </row>
    <row r="71" spans="1:19" x14ac:dyDescent="0.2">
      <c r="A71" s="4">
        <v>44.92</v>
      </c>
      <c r="B71" s="4">
        <v>20.6</v>
      </c>
      <c r="C71" s="4">
        <v>10.7</v>
      </c>
      <c r="D71" s="4">
        <v>26.98</v>
      </c>
      <c r="E71" s="4">
        <v>167</v>
      </c>
      <c r="G71">
        <v>44.92</v>
      </c>
      <c r="H71">
        <v>167</v>
      </c>
      <c r="R71">
        <v>26.98</v>
      </c>
      <c r="S71">
        <v>167</v>
      </c>
    </row>
    <row r="72" spans="1:19" x14ac:dyDescent="0.2">
      <c r="A72" s="4">
        <v>59.2</v>
      </c>
      <c r="B72" s="4">
        <v>13.9</v>
      </c>
      <c r="C72" s="4">
        <v>3.7</v>
      </c>
      <c r="D72" s="4">
        <v>34.070000000000007</v>
      </c>
      <c r="E72" s="4">
        <v>167</v>
      </c>
      <c r="G72">
        <v>59.2</v>
      </c>
      <c r="H72">
        <v>167</v>
      </c>
      <c r="R72">
        <v>34.070000000000007</v>
      </c>
      <c r="S72">
        <v>167</v>
      </c>
    </row>
    <row r="73" spans="1:19" x14ac:dyDescent="0.2">
      <c r="A73" s="4">
        <v>66.14</v>
      </c>
      <c r="B73" s="4">
        <v>13.9</v>
      </c>
      <c r="C73" s="4">
        <v>37</v>
      </c>
      <c r="D73" s="4">
        <v>20.220000000000002</v>
      </c>
      <c r="E73" s="4">
        <v>166</v>
      </c>
      <c r="G73">
        <v>66.14</v>
      </c>
      <c r="H73">
        <v>166</v>
      </c>
      <c r="R73">
        <v>20.220000000000002</v>
      </c>
      <c r="S73">
        <v>166</v>
      </c>
    </row>
    <row r="74" spans="1:19" x14ac:dyDescent="0.2">
      <c r="A74" s="4">
        <v>43.56</v>
      </c>
      <c r="B74" s="4">
        <v>21.1</v>
      </c>
      <c r="C74" s="4">
        <v>9.5</v>
      </c>
      <c r="D74" s="4">
        <v>25.53</v>
      </c>
      <c r="E74" s="4">
        <v>166</v>
      </c>
      <c r="G74">
        <v>43.56</v>
      </c>
      <c r="H74">
        <v>166</v>
      </c>
      <c r="R74">
        <v>25.53</v>
      </c>
      <c r="S74">
        <v>166</v>
      </c>
    </row>
    <row r="75" spans="1:19" x14ac:dyDescent="0.2">
      <c r="A75" s="4">
        <v>42.019999999999996</v>
      </c>
      <c r="B75" s="4">
        <v>22.5</v>
      </c>
      <c r="C75" s="4">
        <v>31.5</v>
      </c>
      <c r="D75" s="4">
        <v>16.159999999999997</v>
      </c>
      <c r="E75" s="4">
        <v>165</v>
      </c>
      <c r="G75">
        <v>42.019999999999996</v>
      </c>
      <c r="H75">
        <v>165</v>
      </c>
      <c r="R75">
        <v>16.159999999999997</v>
      </c>
      <c r="S75">
        <v>165</v>
      </c>
    </row>
    <row r="76" spans="1:19" x14ac:dyDescent="0.2">
      <c r="A76" s="4">
        <v>42.9</v>
      </c>
      <c r="B76" s="4">
        <v>20.9</v>
      </c>
      <c r="C76" s="4">
        <v>47.4</v>
      </c>
      <c r="D76" s="4">
        <v>7.9399999999999977</v>
      </c>
      <c r="E76" s="4">
        <v>163</v>
      </c>
      <c r="G76">
        <v>42.9</v>
      </c>
      <c r="H76">
        <v>163</v>
      </c>
      <c r="R76">
        <v>7.9399999999999977</v>
      </c>
      <c r="S76">
        <v>163</v>
      </c>
    </row>
    <row r="77" spans="1:19" x14ac:dyDescent="0.2">
      <c r="A77" s="4">
        <v>36.260000000000005</v>
      </c>
      <c r="B77" s="4">
        <v>26.8</v>
      </c>
      <c r="C77" s="4">
        <v>46.2</v>
      </c>
      <c r="D77" s="4">
        <v>9.0500000000000007</v>
      </c>
      <c r="E77" s="4">
        <v>163</v>
      </c>
      <c r="G77">
        <v>36.260000000000005</v>
      </c>
      <c r="H77">
        <v>163</v>
      </c>
      <c r="R77">
        <v>9.0500000000000007</v>
      </c>
      <c r="S77">
        <v>163</v>
      </c>
    </row>
    <row r="78" spans="1:19" x14ac:dyDescent="0.2">
      <c r="A78" s="4">
        <v>38.58</v>
      </c>
      <c r="B78" s="4">
        <v>17.2</v>
      </c>
      <c r="C78" s="4">
        <v>17.899999999999999</v>
      </c>
      <c r="D78" s="4">
        <v>20.23</v>
      </c>
      <c r="E78" s="4">
        <v>163</v>
      </c>
      <c r="G78">
        <v>38.58</v>
      </c>
      <c r="H78">
        <v>163</v>
      </c>
      <c r="R78">
        <v>20.23</v>
      </c>
      <c r="S78">
        <v>163</v>
      </c>
    </row>
    <row r="79" spans="1:19" x14ac:dyDescent="0.2">
      <c r="A79" s="4">
        <v>60.86</v>
      </c>
      <c r="B79" s="4">
        <v>10.6</v>
      </c>
      <c r="C79" s="4">
        <v>6.4</v>
      </c>
      <c r="D79" s="4">
        <v>31.169999999999995</v>
      </c>
      <c r="E79" s="4">
        <v>162</v>
      </c>
      <c r="G79">
        <v>60.86</v>
      </c>
      <c r="H79">
        <v>162</v>
      </c>
      <c r="R79">
        <v>31.169999999999995</v>
      </c>
      <c r="S79">
        <v>162</v>
      </c>
    </row>
    <row r="80" spans="1:19" x14ac:dyDescent="0.2">
      <c r="A80" s="4">
        <v>42.64</v>
      </c>
      <c r="B80" s="4">
        <v>18.399999999999999</v>
      </c>
      <c r="C80" s="4">
        <v>65.7</v>
      </c>
      <c r="D80" s="4">
        <v>2.2399999999999984</v>
      </c>
      <c r="E80" s="4">
        <v>159</v>
      </c>
      <c r="G80">
        <v>42.64</v>
      </c>
      <c r="H80">
        <v>159</v>
      </c>
      <c r="R80">
        <v>2.2399999999999984</v>
      </c>
      <c r="S80">
        <v>159</v>
      </c>
    </row>
    <row r="81" spans="1:19" x14ac:dyDescent="0.2">
      <c r="A81" s="4">
        <v>44.5</v>
      </c>
      <c r="B81" s="4">
        <v>18.100000000000001</v>
      </c>
      <c r="C81" s="4">
        <v>30.7</v>
      </c>
      <c r="D81" s="4">
        <v>14.02</v>
      </c>
      <c r="E81" s="4">
        <v>159</v>
      </c>
      <c r="G81">
        <v>44.5</v>
      </c>
      <c r="H81">
        <v>159</v>
      </c>
      <c r="R81">
        <v>14.02</v>
      </c>
      <c r="S81">
        <v>159</v>
      </c>
    </row>
    <row r="82" spans="1:19" x14ac:dyDescent="0.2">
      <c r="A82" s="4">
        <v>39.14</v>
      </c>
      <c r="B82" s="4">
        <v>15.4</v>
      </c>
      <c r="C82" s="4">
        <v>2.4</v>
      </c>
      <c r="D82" s="4">
        <v>24.31</v>
      </c>
      <c r="E82" s="4">
        <v>159</v>
      </c>
      <c r="G82">
        <v>39.14</v>
      </c>
      <c r="H82">
        <v>159</v>
      </c>
      <c r="R82">
        <v>24.31</v>
      </c>
      <c r="S82">
        <v>159</v>
      </c>
    </row>
    <row r="83" spans="1:19" x14ac:dyDescent="0.2">
      <c r="A83" s="4">
        <v>64.039999999999992</v>
      </c>
      <c r="B83" s="4">
        <v>10.1</v>
      </c>
      <c r="C83" s="4">
        <v>21.4</v>
      </c>
      <c r="D83" s="4">
        <v>24.509999999999998</v>
      </c>
      <c r="E83" s="4">
        <v>158</v>
      </c>
      <c r="G83">
        <v>64.039999999999992</v>
      </c>
      <c r="H83">
        <v>158</v>
      </c>
      <c r="R83">
        <v>24.509999999999998</v>
      </c>
      <c r="S83">
        <v>158</v>
      </c>
    </row>
    <row r="84" spans="1:19" x14ac:dyDescent="0.2">
      <c r="A84" s="4">
        <v>24.94</v>
      </c>
      <c r="B84" s="4">
        <v>49.4</v>
      </c>
      <c r="C84" s="4">
        <v>45.7</v>
      </c>
      <c r="D84" s="4">
        <v>13.89</v>
      </c>
      <c r="E84" s="4">
        <v>152</v>
      </c>
      <c r="G84">
        <v>24.94</v>
      </c>
      <c r="H84">
        <v>152</v>
      </c>
      <c r="R84">
        <v>13.89</v>
      </c>
      <c r="S84">
        <v>152</v>
      </c>
    </row>
    <row r="85" spans="1:19" x14ac:dyDescent="0.2">
      <c r="A85" s="4">
        <v>18.64</v>
      </c>
      <c r="B85" s="4">
        <v>46.8</v>
      </c>
      <c r="C85" s="4">
        <v>34.5</v>
      </c>
      <c r="D85" s="4">
        <v>17.419999999999998</v>
      </c>
      <c r="E85" s="4">
        <v>152</v>
      </c>
      <c r="G85">
        <v>18.64</v>
      </c>
      <c r="H85">
        <v>152</v>
      </c>
      <c r="R85">
        <v>17.419999999999998</v>
      </c>
      <c r="S85">
        <v>152</v>
      </c>
    </row>
    <row r="86" spans="1:19" x14ac:dyDescent="0.2">
      <c r="A86" s="4">
        <v>31.04</v>
      </c>
      <c r="B86" s="4">
        <v>19.600000000000001</v>
      </c>
      <c r="C86" s="4">
        <v>11.6</v>
      </c>
      <c r="D86" s="4">
        <v>17.18</v>
      </c>
      <c r="E86" s="4">
        <v>152</v>
      </c>
      <c r="G86">
        <v>31.04</v>
      </c>
      <c r="H86">
        <v>152</v>
      </c>
      <c r="R86">
        <v>17.18</v>
      </c>
      <c r="S86">
        <v>152</v>
      </c>
    </row>
    <row r="87" spans="1:19" x14ac:dyDescent="0.2">
      <c r="A87" s="4">
        <v>50.94</v>
      </c>
      <c r="B87" s="4">
        <v>24</v>
      </c>
      <c r="C87" s="4">
        <v>4</v>
      </c>
      <c r="D87" s="4">
        <v>31.869999999999997</v>
      </c>
      <c r="E87" s="4">
        <v>151.5</v>
      </c>
      <c r="G87">
        <v>50.94</v>
      </c>
      <c r="H87">
        <v>151.5</v>
      </c>
      <c r="R87">
        <v>31.869999999999997</v>
      </c>
      <c r="S87">
        <v>151.5</v>
      </c>
    </row>
    <row r="88" spans="1:19" x14ac:dyDescent="0.2">
      <c r="A88" s="4">
        <v>19.14</v>
      </c>
      <c r="B88" s="4">
        <v>35.799999999999997</v>
      </c>
      <c r="C88" s="4">
        <v>49.3</v>
      </c>
      <c r="D88" s="4">
        <v>6.75</v>
      </c>
      <c r="E88" s="4">
        <v>151</v>
      </c>
      <c r="G88">
        <v>19.14</v>
      </c>
      <c r="H88">
        <v>151</v>
      </c>
      <c r="R88">
        <v>6.75</v>
      </c>
      <c r="S88">
        <v>151</v>
      </c>
    </row>
    <row r="89" spans="1:19" x14ac:dyDescent="0.2">
      <c r="A89" s="4">
        <v>54.160000000000004</v>
      </c>
      <c r="B89" s="4">
        <v>8.1999999999999993</v>
      </c>
      <c r="C89" s="4">
        <v>56.5</v>
      </c>
      <c r="D89" s="4">
        <v>4.0799999999999983</v>
      </c>
      <c r="E89" s="4">
        <v>150</v>
      </c>
      <c r="G89">
        <v>54.160000000000004</v>
      </c>
      <c r="H89">
        <v>150</v>
      </c>
      <c r="R89">
        <v>4.0799999999999983</v>
      </c>
      <c r="S89">
        <v>150</v>
      </c>
    </row>
    <row r="90" spans="1:19" x14ac:dyDescent="0.2">
      <c r="A90" s="4">
        <v>46.44</v>
      </c>
      <c r="B90" s="4">
        <v>15.8</v>
      </c>
      <c r="C90" s="4">
        <v>49.9</v>
      </c>
      <c r="D90" s="4">
        <v>10.659999999999997</v>
      </c>
      <c r="E90" s="4">
        <v>149</v>
      </c>
      <c r="G90">
        <v>46.44</v>
      </c>
      <c r="H90">
        <v>149</v>
      </c>
      <c r="R90">
        <v>10.659999999999997</v>
      </c>
      <c r="S90">
        <v>149</v>
      </c>
    </row>
    <row r="91" spans="1:19" x14ac:dyDescent="0.2">
      <c r="A91" s="4">
        <v>22.68</v>
      </c>
      <c r="B91" s="4">
        <v>44.5</v>
      </c>
      <c r="C91" s="4">
        <v>35.6</v>
      </c>
      <c r="D91" s="4">
        <v>14.849999999999998</v>
      </c>
      <c r="E91" s="4">
        <v>149</v>
      </c>
      <c r="G91">
        <v>22.68</v>
      </c>
      <c r="H91">
        <v>149</v>
      </c>
      <c r="R91">
        <v>14.849999999999998</v>
      </c>
      <c r="S91">
        <v>149</v>
      </c>
    </row>
    <row r="92" spans="1:19" x14ac:dyDescent="0.2">
      <c r="A92" s="4">
        <v>51.38</v>
      </c>
      <c r="B92" s="4">
        <v>8.4</v>
      </c>
      <c r="C92" s="4">
        <v>26.4</v>
      </c>
      <c r="D92" s="4">
        <v>14.33</v>
      </c>
      <c r="E92" s="4">
        <v>149</v>
      </c>
      <c r="G92">
        <v>51.38</v>
      </c>
      <c r="H92">
        <v>149</v>
      </c>
      <c r="R92">
        <v>14.33</v>
      </c>
      <c r="S92">
        <v>149</v>
      </c>
    </row>
    <row r="93" spans="1:19" x14ac:dyDescent="0.2">
      <c r="A93" s="4">
        <v>25.1</v>
      </c>
      <c r="B93" s="4">
        <v>28.5</v>
      </c>
      <c r="C93" s="4">
        <v>14.2</v>
      </c>
      <c r="D93" s="4">
        <v>20.62</v>
      </c>
      <c r="E93" s="4">
        <v>149</v>
      </c>
      <c r="G93">
        <v>25.1</v>
      </c>
      <c r="H93">
        <v>149</v>
      </c>
      <c r="R93">
        <v>20.62</v>
      </c>
      <c r="S93">
        <v>149</v>
      </c>
    </row>
    <row r="94" spans="1:19" x14ac:dyDescent="0.2">
      <c r="A94" s="4">
        <v>32.46</v>
      </c>
      <c r="B94" s="4">
        <v>23.9</v>
      </c>
      <c r="C94" s="4">
        <v>19.100000000000001</v>
      </c>
      <c r="D94" s="4">
        <v>19.04</v>
      </c>
      <c r="E94" s="4">
        <v>148</v>
      </c>
      <c r="G94">
        <v>32.46</v>
      </c>
      <c r="H94">
        <v>148</v>
      </c>
      <c r="R94">
        <v>19.04</v>
      </c>
      <c r="S94">
        <v>148</v>
      </c>
    </row>
    <row r="95" spans="1:19" x14ac:dyDescent="0.2">
      <c r="A95" s="4">
        <v>27.66</v>
      </c>
      <c r="B95" s="4">
        <v>77.150000000000006</v>
      </c>
      <c r="C95" s="4">
        <v>73.400000000000006</v>
      </c>
      <c r="D95" s="4">
        <v>12.219999999999995</v>
      </c>
      <c r="E95" s="4">
        <v>147</v>
      </c>
      <c r="G95">
        <v>27.66</v>
      </c>
      <c r="H95">
        <v>147</v>
      </c>
      <c r="R95">
        <v>12.219999999999995</v>
      </c>
      <c r="S95">
        <v>147</v>
      </c>
    </row>
    <row r="96" spans="1:19" x14ac:dyDescent="0.2">
      <c r="A96" s="4">
        <v>55.04</v>
      </c>
      <c r="B96" s="4">
        <v>2.9</v>
      </c>
      <c r="C96" s="4">
        <v>43</v>
      </c>
      <c r="D96" s="4">
        <v>10.77</v>
      </c>
      <c r="E96" s="4">
        <v>147</v>
      </c>
      <c r="G96">
        <v>55.04</v>
      </c>
      <c r="H96">
        <v>147</v>
      </c>
      <c r="R96">
        <v>10.77</v>
      </c>
      <c r="S96">
        <v>147</v>
      </c>
    </row>
    <row r="97" spans="1:19" x14ac:dyDescent="0.2">
      <c r="A97" s="4">
        <v>55.019999999999996</v>
      </c>
      <c r="B97" s="4">
        <v>7.3</v>
      </c>
      <c r="C97" s="4">
        <v>8.6999999999999993</v>
      </c>
      <c r="D97" s="4">
        <v>24.179999999999996</v>
      </c>
      <c r="E97" s="4">
        <v>142</v>
      </c>
      <c r="G97">
        <v>55.019999999999996</v>
      </c>
      <c r="H97">
        <v>142</v>
      </c>
      <c r="R97">
        <v>24.179999999999996</v>
      </c>
      <c r="S97">
        <v>142</v>
      </c>
    </row>
    <row r="98" spans="1:19" x14ac:dyDescent="0.2">
      <c r="A98" s="4">
        <v>59.58</v>
      </c>
      <c r="B98" s="4">
        <v>3.5</v>
      </c>
      <c r="C98" s="4">
        <v>19.5</v>
      </c>
      <c r="D98" s="4">
        <v>20.239999999999998</v>
      </c>
      <c r="E98" s="4">
        <v>139</v>
      </c>
      <c r="G98">
        <v>59.58</v>
      </c>
      <c r="H98">
        <v>139</v>
      </c>
      <c r="R98">
        <v>20.239999999999998</v>
      </c>
      <c r="S98">
        <v>139</v>
      </c>
    </row>
    <row r="99" spans="1:19" x14ac:dyDescent="0.2">
      <c r="A99" s="4">
        <v>52.42</v>
      </c>
      <c r="B99" s="4">
        <v>8.6</v>
      </c>
      <c r="C99" s="4">
        <v>8.6999999999999993</v>
      </c>
      <c r="D99" s="4">
        <v>1</v>
      </c>
      <c r="E99" s="4">
        <v>139</v>
      </c>
      <c r="G99">
        <v>52.42</v>
      </c>
      <c r="H99">
        <v>139</v>
      </c>
      <c r="R99">
        <v>1</v>
      </c>
      <c r="S99">
        <v>139</v>
      </c>
    </row>
    <row r="100" spans="1:19" x14ac:dyDescent="0.2">
      <c r="A100" s="4">
        <v>44.4</v>
      </c>
      <c r="B100" s="4">
        <v>9.3000000000000007</v>
      </c>
      <c r="C100" s="4">
        <v>6.4</v>
      </c>
      <c r="D100" s="4">
        <v>19.79</v>
      </c>
      <c r="E100" s="4">
        <v>139</v>
      </c>
      <c r="G100">
        <v>44.4</v>
      </c>
      <c r="H100">
        <v>139</v>
      </c>
      <c r="R100">
        <v>19.79</v>
      </c>
      <c r="S100">
        <v>139</v>
      </c>
    </row>
    <row r="101" spans="1:19" x14ac:dyDescent="0.2">
      <c r="A101" s="4">
        <v>32.339999999999996</v>
      </c>
      <c r="B101" s="4">
        <v>18.399999999999999</v>
      </c>
      <c r="C101" s="4">
        <v>34.6</v>
      </c>
      <c r="D101" s="4">
        <v>8.5299999999999958</v>
      </c>
      <c r="E101" s="4">
        <v>138</v>
      </c>
      <c r="G101">
        <v>32.339999999999996</v>
      </c>
      <c r="H101">
        <v>138</v>
      </c>
      <c r="R101">
        <v>8.5299999999999958</v>
      </c>
      <c r="S101">
        <v>138</v>
      </c>
    </row>
    <row r="102" spans="1:19" x14ac:dyDescent="0.2">
      <c r="A102" s="4">
        <v>46.160000000000004</v>
      </c>
      <c r="B102" s="4">
        <v>10.8</v>
      </c>
      <c r="C102" s="4">
        <v>58.4</v>
      </c>
      <c r="D102" s="4">
        <v>0.12000000000000455</v>
      </c>
      <c r="E102" s="4">
        <v>137</v>
      </c>
      <c r="G102">
        <v>46.160000000000004</v>
      </c>
      <c r="H102">
        <v>137</v>
      </c>
      <c r="R102">
        <v>0.12000000000000455</v>
      </c>
      <c r="S102">
        <v>137</v>
      </c>
    </row>
    <row r="103" spans="1:19" x14ac:dyDescent="0.2">
      <c r="A103" s="4">
        <v>51.480000000000004</v>
      </c>
      <c r="B103" s="4">
        <v>4.3</v>
      </c>
      <c r="C103" s="4">
        <v>49.8</v>
      </c>
      <c r="D103" s="4">
        <v>4.4699999999999989</v>
      </c>
      <c r="E103" s="4">
        <v>137</v>
      </c>
      <c r="G103">
        <v>51.480000000000004</v>
      </c>
      <c r="H103">
        <v>137</v>
      </c>
      <c r="R103">
        <v>4.4699999999999989</v>
      </c>
      <c r="S103">
        <v>137</v>
      </c>
    </row>
    <row r="104" spans="1:19" x14ac:dyDescent="0.2">
      <c r="A104" s="4">
        <v>89.06</v>
      </c>
      <c r="B104" s="4">
        <v>36.6</v>
      </c>
      <c r="C104" s="4">
        <v>93.625</v>
      </c>
      <c r="D104" s="4">
        <v>23.379999999999995</v>
      </c>
      <c r="E104" s="4">
        <v>135</v>
      </c>
      <c r="G104">
        <v>89.06</v>
      </c>
      <c r="H104">
        <v>135</v>
      </c>
      <c r="R104">
        <v>23.379999999999995</v>
      </c>
      <c r="S104">
        <v>135</v>
      </c>
    </row>
    <row r="105" spans="1:19" x14ac:dyDescent="0.2">
      <c r="A105" s="4">
        <v>41.12</v>
      </c>
      <c r="B105" s="4">
        <v>10</v>
      </c>
      <c r="C105" s="4">
        <v>17.600000000000001</v>
      </c>
      <c r="D105" s="4">
        <v>14.519999999999998</v>
      </c>
      <c r="E105" s="4">
        <v>135</v>
      </c>
      <c r="G105">
        <v>41.12</v>
      </c>
      <c r="H105">
        <v>135</v>
      </c>
      <c r="R105">
        <v>14.519999999999998</v>
      </c>
      <c r="S105">
        <v>135</v>
      </c>
    </row>
    <row r="106" spans="1:19" x14ac:dyDescent="0.2">
      <c r="A106" s="4">
        <v>30.860000000000003</v>
      </c>
      <c r="B106" s="4">
        <v>14.5</v>
      </c>
      <c r="C106" s="4">
        <v>10.199999999999999</v>
      </c>
      <c r="D106" s="4">
        <v>17.100000000000001</v>
      </c>
      <c r="E106" s="4">
        <v>135</v>
      </c>
      <c r="G106">
        <v>30.860000000000003</v>
      </c>
      <c r="H106">
        <v>135</v>
      </c>
      <c r="R106">
        <v>17.100000000000001</v>
      </c>
      <c r="S106">
        <v>135</v>
      </c>
    </row>
    <row r="107" spans="1:19" x14ac:dyDescent="0.2">
      <c r="A107" s="4">
        <v>24.02</v>
      </c>
      <c r="B107" s="4">
        <v>35</v>
      </c>
      <c r="C107" s="4">
        <v>52.7</v>
      </c>
      <c r="D107" s="4">
        <v>3.9299999999999962</v>
      </c>
      <c r="E107" s="4">
        <v>133</v>
      </c>
      <c r="G107">
        <v>24.02</v>
      </c>
      <c r="H107">
        <v>133</v>
      </c>
      <c r="R107">
        <v>3.9299999999999962</v>
      </c>
      <c r="S107">
        <v>133</v>
      </c>
    </row>
    <row r="108" spans="1:19" x14ac:dyDescent="0.2">
      <c r="A108" s="4">
        <v>33.239999999999995</v>
      </c>
      <c r="B108" s="4">
        <v>19.2</v>
      </c>
      <c r="C108" s="4">
        <v>16.600000000000001</v>
      </c>
      <c r="D108" s="4">
        <v>16.579999999999998</v>
      </c>
      <c r="E108" s="4">
        <v>133</v>
      </c>
      <c r="G108">
        <v>33.239999999999995</v>
      </c>
      <c r="H108">
        <v>133</v>
      </c>
      <c r="R108">
        <v>16.579999999999998</v>
      </c>
      <c r="S108">
        <v>133</v>
      </c>
    </row>
    <row r="109" spans="1:19" x14ac:dyDescent="0.2">
      <c r="A109" s="4">
        <v>46.519999999999996</v>
      </c>
      <c r="B109" s="4">
        <v>3.5</v>
      </c>
      <c r="C109" s="4">
        <v>5.9</v>
      </c>
      <c r="D109" s="4">
        <v>19.149999999999999</v>
      </c>
      <c r="E109" s="4">
        <v>132</v>
      </c>
      <c r="G109">
        <v>46.519999999999996</v>
      </c>
      <c r="H109">
        <v>132</v>
      </c>
      <c r="R109">
        <v>19.149999999999999</v>
      </c>
      <c r="S109">
        <v>132</v>
      </c>
    </row>
    <row r="110" spans="1:19" x14ac:dyDescent="0.2">
      <c r="A110" s="4">
        <v>28.44</v>
      </c>
      <c r="B110" s="4">
        <v>14.7</v>
      </c>
      <c r="C110" s="4">
        <v>5.4</v>
      </c>
      <c r="D110" s="4">
        <v>16.91</v>
      </c>
      <c r="E110" s="4">
        <v>132</v>
      </c>
      <c r="G110">
        <v>28.44</v>
      </c>
      <c r="H110">
        <v>132</v>
      </c>
      <c r="R110">
        <v>16.91</v>
      </c>
      <c r="S110">
        <v>132</v>
      </c>
    </row>
    <row r="111" spans="1:19" x14ac:dyDescent="0.2">
      <c r="A111" s="4">
        <v>56.9</v>
      </c>
      <c r="B111" s="4">
        <v>3.4</v>
      </c>
      <c r="C111" s="4">
        <v>84.8</v>
      </c>
      <c r="D111" s="4">
        <v>11.229999999999997</v>
      </c>
      <c r="E111" s="4">
        <v>131</v>
      </c>
      <c r="G111">
        <v>56.9</v>
      </c>
      <c r="H111">
        <v>131</v>
      </c>
      <c r="R111">
        <v>11.229999999999997</v>
      </c>
      <c r="S111">
        <v>131</v>
      </c>
    </row>
    <row r="112" spans="1:19" x14ac:dyDescent="0.2">
      <c r="A112" s="4">
        <v>40.04</v>
      </c>
      <c r="B112" s="4">
        <v>7.8</v>
      </c>
      <c r="C112" s="4">
        <v>35.200000000000003</v>
      </c>
      <c r="D112" s="4">
        <v>42.030000000000015</v>
      </c>
      <c r="E112" s="4">
        <v>131</v>
      </c>
      <c r="G112">
        <v>40.04</v>
      </c>
      <c r="H112">
        <v>131</v>
      </c>
      <c r="R112">
        <v>42.030000000000015</v>
      </c>
      <c r="S112">
        <v>131</v>
      </c>
    </row>
    <row r="113" spans="1:19" x14ac:dyDescent="0.2">
      <c r="A113" s="4">
        <v>63.339999999999996</v>
      </c>
      <c r="B113" s="4">
        <v>2.2999999999999998</v>
      </c>
      <c r="C113" s="4">
        <v>23.7</v>
      </c>
      <c r="D113" s="4">
        <v>19.339999999999996</v>
      </c>
      <c r="E113" s="4">
        <v>131</v>
      </c>
      <c r="G113">
        <v>63.339999999999996</v>
      </c>
      <c r="H113">
        <v>131</v>
      </c>
      <c r="R113">
        <v>19.339999999999996</v>
      </c>
      <c r="S113">
        <v>131</v>
      </c>
    </row>
    <row r="114" spans="1:19" x14ac:dyDescent="0.2">
      <c r="A114" s="4">
        <v>29.96</v>
      </c>
      <c r="B114" s="4">
        <v>14.3</v>
      </c>
      <c r="C114" s="4">
        <v>31.7</v>
      </c>
      <c r="D114" s="4">
        <v>5.4500000000000028</v>
      </c>
      <c r="E114" s="4">
        <v>129</v>
      </c>
      <c r="G114">
        <v>29.96</v>
      </c>
      <c r="H114">
        <v>129</v>
      </c>
      <c r="R114">
        <v>5.4500000000000028</v>
      </c>
      <c r="S114">
        <v>129</v>
      </c>
    </row>
    <row r="115" spans="1:19" x14ac:dyDescent="0.2">
      <c r="A115" s="4">
        <v>37.839999999999996</v>
      </c>
      <c r="B115" s="4">
        <v>14.3</v>
      </c>
      <c r="C115" s="4">
        <v>25.6</v>
      </c>
      <c r="D115" s="4">
        <v>10.829999999999998</v>
      </c>
      <c r="E115" s="4">
        <v>129</v>
      </c>
      <c r="G115">
        <v>37.839999999999996</v>
      </c>
      <c r="H115">
        <v>129</v>
      </c>
      <c r="R115">
        <v>10.829999999999998</v>
      </c>
      <c r="S115">
        <v>129</v>
      </c>
    </row>
    <row r="116" spans="1:19" x14ac:dyDescent="0.2">
      <c r="A116" s="4">
        <v>48.36</v>
      </c>
      <c r="B116" s="4">
        <v>5.2</v>
      </c>
      <c r="C116" s="4">
        <v>19.399999999999999</v>
      </c>
      <c r="D116" s="4">
        <v>15.520000000000001</v>
      </c>
      <c r="E116" s="4">
        <v>129</v>
      </c>
      <c r="G116">
        <v>48.36</v>
      </c>
      <c r="H116">
        <v>129</v>
      </c>
      <c r="R116">
        <v>15.520000000000001</v>
      </c>
      <c r="S116">
        <v>129</v>
      </c>
    </row>
    <row r="117" spans="1:19" x14ac:dyDescent="0.2">
      <c r="A117" s="4">
        <v>36.68</v>
      </c>
      <c r="B117" s="4">
        <v>7.1</v>
      </c>
      <c r="C117" s="4">
        <v>12.8</v>
      </c>
      <c r="D117" s="4">
        <v>15.27</v>
      </c>
      <c r="E117" s="4">
        <v>129</v>
      </c>
      <c r="G117">
        <v>36.68</v>
      </c>
      <c r="H117">
        <v>129</v>
      </c>
      <c r="R117">
        <v>15.27</v>
      </c>
      <c r="S117">
        <v>129</v>
      </c>
    </row>
    <row r="118" spans="1:19" x14ac:dyDescent="0.2">
      <c r="A118" s="4">
        <v>62.14</v>
      </c>
      <c r="B118" s="4">
        <v>4.0999999999999996</v>
      </c>
      <c r="C118" s="4">
        <v>8.5</v>
      </c>
      <c r="D118" s="4">
        <v>27.72</v>
      </c>
      <c r="E118" s="4">
        <v>129</v>
      </c>
      <c r="G118">
        <v>62.14</v>
      </c>
      <c r="H118">
        <v>129</v>
      </c>
      <c r="R118">
        <v>27.72</v>
      </c>
      <c r="S118">
        <v>129</v>
      </c>
    </row>
    <row r="119" spans="1:19" x14ac:dyDescent="0.2">
      <c r="A119" s="4">
        <v>96.52</v>
      </c>
      <c r="B119" s="4">
        <v>4.0999999999999996</v>
      </c>
      <c r="C119" s="4">
        <v>36.9</v>
      </c>
      <c r="D119" s="4">
        <v>11.270000000000001</v>
      </c>
      <c r="E119" s="4">
        <v>128</v>
      </c>
      <c r="G119">
        <v>96.52</v>
      </c>
      <c r="H119">
        <v>128</v>
      </c>
      <c r="R119">
        <v>11.270000000000001</v>
      </c>
      <c r="S119">
        <v>128</v>
      </c>
    </row>
    <row r="120" spans="1:19" x14ac:dyDescent="0.2">
      <c r="A120" s="4">
        <v>18.059999999999999</v>
      </c>
      <c r="B120" s="4">
        <v>20.3</v>
      </c>
      <c r="C120" s="4">
        <v>32.5</v>
      </c>
      <c r="D120" s="4">
        <v>4.68</v>
      </c>
      <c r="E120" s="4">
        <v>128</v>
      </c>
      <c r="G120">
        <v>18.059999999999999</v>
      </c>
      <c r="H120">
        <v>128</v>
      </c>
      <c r="R120">
        <v>4.68</v>
      </c>
      <c r="S120">
        <v>128</v>
      </c>
    </row>
    <row r="121" spans="1:19" x14ac:dyDescent="0.2">
      <c r="A121" s="4">
        <v>29.240000000000002</v>
      </c>
      <c r="B121" s="4">
        <v>14.8</v>
      </c>
      <c r="C121" s="4">
        <v>38.9</v>
      </c>
      <c r="D121" s="4">
        <v>1.4600000000000026</v>
      </c>
      <c r="E121" s="4">
        <v>127</v>
      </c>
      <c r="G121">
        <v>29.240000000000002</v>
      </c>
      <c r="H121">
        <v>127</v>
      </c>
      <c r="R121">
        <v>1.4600000000000026</v>
      </c>
      <c r="S121">
        <v>127</v>
      </c>
    </row>
    <row r="122" spans="1:19" x14ac:dyDescent="0.2">
      <c r="A122" s="4">
        <v>48.480000000000004</v>
      </c>
      <c r="B122" s="4">
        <v>77.150000000000006</v>
      </c>
      <c r="C122" s="4">
        <v>23.5</v>
      </c>
      <c r="D122" s="4">
        <v>16.89</v>
      </c>
      <c r="E122" s="4">
        <v>127</v>
      </c>
      <c r="G122">
        <v>48.480000000000004</v>
      </c>
      <c r="H122">
        <v>127</v>
      </c>
      <c r="R122">
        <v>16.89</v>
      </c>
      <c r="S122">
        <v>127</v>
      </c>
    </row>
    <row r="123" spans="1:19" x14ac:dyDescent="0.2">
      <c r="A123" s="4">
        <v>14.84</v>
      </c>
      <c r="B123" s="4">
        <v>20.5</v>
      </c>
      <c r="C123" s="4">
        <v>18.3</v>
      </c>
      <c r="D123" s="4">
        <v>9.8500000000000014</v>
      </c>
      <c r="E123" s="4">
        <v>127</v>
      </c>
      <c r="G123">
        <v>14.84</v>
      </c>
      <c r="H123">
        <v>127</v>
      </c>
      <c r="R123">
        <v>9.8500000000000014</v>
      </c>
      <c r="S123">
        <v>127</v>
      </c>
    </row>
    <row r="124" spans="1:19" x14ac:dyDescent="0.2">
      <c r="A124" s="4">
        <v>53.480000000000004</v>
      </c>
      <c r="B124" s="4">
        <v>3.4</v>
      </c>
      <c r="C124" s="4">
        <v>13.1</v>
      </c>
      <c r="D124" s="4">
        <v>18.700000000000003</v>
      </c>
      <c r="E124" s="4">
        <v>127</v>
      </c>
      <c r="G124">
        <v>53.480000000000004</v>
      </c>
      <c r="H124">
        <v>127</v>
      </c>
      <c r="R124">
        <v>18.700000000000003</v>
      </c>
      <c r="S124">
        <v>127</v>
      </c>
    </row>
    <row r="125" spans="1:19" x14ac:dyDescent="0.2">
      <c r="A125" s="4">
        <v>92.987500000000011</v>
      </c>
      <c r="B125" s="4">
        <v>17.399999999999999</v>
      </c>
      <c r="C125" s="4">
        <v>38.6</v>
      </c>
      <c r="D125" s="4">
        <v>37.253750000000011</v>
      </c>
      <c r="E125" s="4">
        <v>126</v>
      </c>
      <c r="G125">
        <v>92.987500000000011</v>
      </c>
      <c r="H125">
        <v>126</v>
      </c>
      <c r="R125">
        <v>37.253750000000011</v>
      </c>
      <c r="S125">
        <v>126</v>
      </c>
    </row>
    <row r="126" spans="1:19" x14ac:dyDescent="0.2">
      <c r="A126" s="4">
        <v>18.440000000000001</v>
      </c>
      <c r="B126" s="4">
        <v>11.8</v>
      </c>
      <c r="C126" s="4">
        <v>25.9</v>
      </c>
      <c r="D126" s="4">
        <v>4.2600000000000016</v>
      </c>
      <c r="E126" s="4">
        <v>126</v>
      </c>
      <c r="G126">
        <v>18.440000000000001</v>
      </c>
      <c r="H126">
        <v>126</v>
      </c>
      <c r="R126">
        <v>4.2600000000000016</v>
      </c>
      <c r="S126">
        <v>126</v>
      </c>
    </row>
    <row r="127" spans="1:19" x14ac:dyDescent="0.2">
      <c r="A127" s="4">
        <v>31.2</v>
      </c>
      <c r="B127" s="4">
        <v>8.4</v>
      </c>
      <c r="C127" s="4">
        <v>48.7</v>
      </c>
      <c r="D127" s="4">
        <v>16.819999999999997</v>
      </c>
      <c r="E127" s="4">
        <v>125</v>
      </c>
      <c r="G127">
        <v>31.2</v>
      </c>
      <c r="H127">
        <v>125</v>
      </c>
      <c r="R127">
        <v>16.819999999999997</v>
      </c>
      <c r="S127">
        <v>125</v>
      </c>
    </row>
    <row r="128" spans="1:19" x14ac:dyDescent="0.2">
      <c r="A128" s="4">
        <v>45.8</v>
      </c>
      <c r="B128" s="4">
        <v>2.4</v>
      </c>
      <c r="C128" s="4">
        <v>15.6</v>
      </c>
      <c r="D128" s="4">
        <v>17.36</v>
      </c>
      <c r="E128" s="4">
        <v>125</v>
      </c>
      <c r="G128">
        <v>45.8</v>
      </c>
      <c r="H128">
        <v>125</v>
      </c>
      <c r="R128">
        <v>17.36</v>
      </c>
      <c r="S128">
        <v>125</v>
      </c>
    </row>
    <row r="129" spans="1:19" x14ac:dyDescent="0.2">
      <c r="A129" s="4">
        <v>14.379999999999999</v>
      </c>
      <c r="B129" s="4">
        <v>38.6</v>
      </c>
      <c r="C129" s="4">
        <v>65.599999999999994</v>
      </c>
      <c r="D129" s="4">
        <v>16.750000000000004</v>
      </c>
      <c r="E129" s="4">
        <v>124</v>
      </c>
      <c r="G129">
        <v>14.379999999999999</v>
      </c>
      <c r="H129">
        <v>124</v>
      </c>
      <c r="R129">
        <v>16.750000000000004</v>
      </c>
      <c r="S129">
        <v>124</v>
      </c>
    </row>
    <row r="130" spans="1:19" x14ac:dyDescent="0.2">
      <c r="A130" s="4">
        <v>52.7</v>
      </c>
      <c r="B130" s="4">
        <v>5.4</v>
      </c>
      <c r="C130" s="4">
        <v>27.4</v>
      </c>
      <c r="D130" s="4">
        <v>13.59</v>
      </c>
      <c r="E130" s="4">
        <v>124</v>
      </c>
      <c r="G130">
        <v>52.7</v>
      </c>
      <c r="H130">
        <v>124</v>
      </c>
      <c r="R130">
        <v>13.59</v>
      </c>
      <c r="S130">
        <v>124</v>
      </c>
    </row>
    <row r="131" spans="1:19" x14ac:dyDescent="0.2">
      <c r="A131" s="4">
        <v>14.66</v>
      </c>
      <c r="B131" s="4">
        <v>47</v>
      </c>
      <c r="C131" s="4">
        <v>8.5</v>
      </c>
      <c r="D131" s="4">
        <v>24.93</v>
      </c>
      <c r="E131" s="4">
        <v>124</v>
      </c>
      <c r="G131">
        <v>14.66</v>
      </c>
      <c r="H131">
        <v>124</v>
      </c>
      <c r="R131">
        <v>24.93</v>
      </c>
      <c r="S131">
        <v>124</v>
      </c>
    </row>
    <row r="132" spans="1:19" x14ac:dyDescent="0.2">
      <c r="A132" s="4">
        <v>15.12</v>
      </c>
      <c r="B132" s="4">
        <v>16</v>
      </c>
      <c r="C132" s="4">
        <v>40.799999999999997</v>
      </c>
      <c r="D132" s="4">
        <v>18.739999999999998</v>
      </c>
      <c r="E132" s="4">
        <v>123</v>
      </c>
      <c r="G132">
        <v>15.12</v>
      </c>
      <c r="H132">
        <v>123</v>
      </c>
      <c r="R132">
        <v>18.739999999999998</v>
      </c>
      <c r="S132">
        <v>123</v>
      </c>
    </row>
    <row r="133" spans="1:19" x14ac:dyDescent="0.2">
      <c r="A133" s="4">
        <v>13.5</v>
      </c>
      <c r="B133" s="4">
        <v>32.799999999999997</v>
      </c>
      <c r="C133" s="4">
        <v>23.5</v>
      </c>
      <c r="D133" s="4">
        <v>12.749999999999998</v>
      </c>
      <c r="E133" s="4">
        <v>123</v>
      </c>
      <c r="G133">
        <v>13.5</v>
      </c>
      <c r="H133">
        <v>123</v>
      </c>
      <c r="R133">
        <v>12.749999999999998</v>
      </c>
      <c r="S133">
        <v>123</v>
      </c>
    </row>
    <row r="134" spans="1:19" x14ac:dyDescent="0.2">
      <c r="A134" s="4">
        <v>31.060000000000002</v>
      </c>
      <c r="B134" s="4">
        <v>1.9</v>
      </c>
      <c r="C134" s="4">
        <v>9</v>
      </c>
      <c r="D134" s="4">
        <v>11.38</v>
      </c>
      <c r="E134" s="4">
        <v>123</v>
      </c>
      <c r="G134">
        <v>31.060000000000002</v>
      </c>
      <c r="H134">
        <v>123</v>
      </c>
      <c r="R134">
        <v>11.38</v>
      </c>
      <c r="S134">
        <v>123</v>
      </c>
    </row>
    <row r="135" spans="1:19" x14ac:dyDescent="0.2">
      <c r="A135" s="4">
        <v>10.9</v>
      </c>
      <c r="B135" s="4">
        <v>39.299999999999997</v>
      </c>
      <c r="C135" s="4">
        <v>45.1</v>
      </c>
      <c r="D135" s="4">
        <v>6.0599999999999952</v>
      </c>
      <c r="E135" s="4">
        <v>122</v>
      </c>
      <c r="G135">
        <v>10.9</v>
      </c>
      <c r="H135">
        <v>122</v>
      </c>
      <c r="R135">
        <v>6.0599999999999952</v>
      </c>
      <c r="S135">
        <v>122</v>
      </c>
    </row>
    <row r="136" spans="1:19" x14ac:dyDescent="0.2">
      <c r="A136" s="4">
        <v>43.96</v>
      </c>
      <c r="B136" s="4">
        <v>3.1</v>
      </c>
      <c r="C136" s="4">
        <v>34.6</v>
      </c>
      <c r="D136" s="4">
        <v>7.6899999999999995</v>
      </c>
      <c r="E136" s="4">
        <v>122</v>
      </c>
      <c r="G136">
        <v>43.96</v>
      </c>
      <c r="H136">
        <v>122</v>
      </c>
      <c r="R136">
        <v>7.6899999999999995</v>
      </c>
      <c r="S136">
        <v>122</v>
      </c>
    </row>
    <row r="137" spans="1:19" x14ac:dyDescent="0.2">
      <c r="A137" s="4">
        <v>21.259999999999998</v>
      </c>
      <c r="B137" s="4">
        <v>27.5</v>
      </c>
      <c r="C137" s="4">
        <v>16</v>
      </c>
      <c r="D137" s="4">
        <v>14.979999999999999</v>
      </c>
      <c r="E137" s="4">
        <v>122</v>
      </c>
      <c r="G137">
        <v>21.259999999999998</v>
      </c>
      <c r="H137">
        <v>122</v>
      </c>
      <c r="R137">
        <v>14.979999999999999</v>
      </c>
      <c r="S137">
        <v>122</v>
      </c>
    </row>
    <row r="138" spans="1:19" x14ac:dyDescent="0.2">
      <c r="A138" s="4">
        <v>31.2</v>
      </c>
      <c r="B138" s="4">
        <v>7.7</v>
      </c>
      <c r="C138" s="4">
        <v>23.1</v>
      </c>
      <c r="D138" s="4">
        <v>6.2099999999999991</v>
      </c>
      <c r="E138" s="4">
        <v>120</v>
      </c>
      <c r="G138">
        <v>31.2</v>
      </c>
      <c r="H138">
        <v>120</v>
      </c>
      <c r="R138">
        <v>6.2099999999999991</v>
      </c>
      <c r="S138">
        <v>120</v>
      </c>
    </row>
    <row r="139" spans="1:19" x14ac:dyDescent="0.2">
      <c r="A139" s="4">
        <v>19.28</v>
      </c>
      <c r="B139" s="4">
        <v>26.7</v>
      </c>
      <c r="C139" s="4">
        <v>22.3</v>
      </c>
      <c r="D139" s="4">
        <v>12.070000000000002</v>
      </c>
      <c r="E139" s="4">
        <v>120</v>
      </c>
      <c r="G139">
        <v>19.28</v>
      </c>
      <c r="H139">
        <v>120</v>
      </c>
      <c r="R139">
        <v>12.070000000000002</v>
      </c>
      <c r="S139">
        <v>120</v>
      </c>
    </row>
    <row r="140" spans="1:19" x14ac:dyDescent="0.2">
      <c r="A140" s="4">
        <v>18.940000000000001</v>
      </c>
      <c r="B140" s="4">
        <v>9.9</v>
      </c>
      <c r="C140" s="4">
        <v>35.700000000000003</v>
      </c>
      <c r="D140" s="4">
        <v>19.64</v>
      </c>
      <c r="E140" s="4">
        <v>119</v>
      </c>
      <c r="G140">
        <v>18.940000000000001</v>
      </c>
      <c r="H140">
        <v>119</v>
      </c>
      <c r="R140">
        <v>19.64</v>
      </c>
      <c r="S140">
        <v>119</v>
      </c>
    </row>
    <row r="141" spans="1:19" x14ac:dyDescent="0.2">
      <c r="A141" s="4">
        <v>40.96</v>
      </c>
      <c r="B141" s="4">
        <v>2.6</v>
      </c>
      <c r="C141" s="4">
        <v>21.2</v>
      </c>
      <c r="D141" s="4">
        <v>12.8</v>
      </c>
      <c r="E141" s="4">
        <v>119</v>
      </c>
      <c r="G141">
        <v>40.96</v>
      </c>
      <c r="H141">
        <v>119</v>
      </c>
      <c r="R141">
        <v>12.8</v>
      </c>
      <c r="S141">
        <v>119</v>
      </c>
    </row>
    <row r="142" spans="1:19" x14ac:dyDescent="0.2">
      <c r="A142" s="4">
        <v>96.52</v>
      </c>
      <c r="B142" s="4">
        <v>25.8</v>
      </c>
      <c r="C142" s="4">
        <v>20.6</v>
      </c>
      <c r="D142" s="4">
        <v>9.1300000000000008</v>
      </c>
      <c r="E142" s="4">
        <v>118</v>
      </c>
      <c r="G142">
        <v>96.52</v>
      </c>
      <c r="H142">
        <v>118</v>
      </c>
      <c r="R142">
        <v>9.1300000000000008</v>
      </c>
      <c r="S142">
        <v>118</v>
      </c>
    </row>
    <row r="143" spans="1:19" x14ac:dyDescent="0.2">
      <c r="A143" s="4">
        <v>28.880000000000003</v>
      </c>
      <c r="B143" s="4">
        <v>5.7</v>
      </c>
      <c r="C143" s="4">
        <v>31.3</v>
      </c>
      <c r="D143" s="4">
        <v>3.2699999999999996</v>
      </c>
      <c r="E143" s="4">
        <v>117</v>
      </c>
      <c r="G143">
        <v>28.880000000000003</v>
      </c>
      <c r="H143">
        <v>117</v>
      </c>
      <c r="R143">
        <v>3.2699999999999996</v>
      </c>
      <c r="S143">
        <v>117</v>
      </c>
    </row>
    <row r="144" spans="1:19" x14ac:dyDescent="0.2">
      <c r="A144" s="4">
        <v>30.48</v>
      </c>
      <c r="B144" s="4">
        <v>14</v>
      </c>
      <c r="C144" s="4">
        <v>10.9</v>
      </c>
      <c r="D144" s="4">
        <v>13.380000000000003</v>
      </c>
      <c r="E144" s="4">
        <v>117</v>
      </c>
      <c r="G144">
        <v>30.48</v>
      </c>
      <c r="H144">
        <v>117</v>
      </c>
      <c r="R144">
        <v>13.380000000000003</v>
      </c>
      <c r="S144">
        <v>117</v>
      </c>
    </row>
    <row r="145" spans="1:19" x14ac:dyDescent="0.2">
      <c r="A145" s="4">
        <v>18.920000000000002</v>
      </c>
      <c r="B145" s="4">
        <v>12</v>
      </c>
      <c r="C145" s="4">
        <v>43.1</v>
      </c>
      <c r="D145" s="4">
        <v>14.719999999999999</v>
      </c>
      <c r="E145" s="4">
        <v>116</v>
      </c>
      <c r="G145">
        <v>18.920000000000002</v>
      </c>
      <c r="H145">
        <v>116</v>
      </c>
      <c r="R145">
        <v>14.719999999999999</v>
      </c>
      <c r="S145">
        <v>116</v>
      </c>
    </row>
    <row r="146" spans="1:19" x14ac:dyDescent="0.2">
      <c r="A146" s="4">
        <v>27.84</v>
      </c>
      <c r="B146" s="4">
        <v>4.9000000000000004</v>
      </c>
      <c r="C146" s="4">
        <v>8.1</v>
      </c>
      <c r="D146" s="4">
        <v>8.6300000000000008</v>
      </c>
      <c r="E146" s="4">
        <v>116</v>
      </c>
      <c r="G146">
        <v>27.84</v>
      </c>
      <c r="H146">
        <v>116</v>
      </c>
      <c r="R146">
        <v>8.6300000000000008</v>
      </c>
      <c r="S146">
        <v>116</v>
      </c>
    </row>
    <row r="147" spans="1:19" x14ac:dyDescent="0.2">
      <c r="A147" s="4">
        <v>21.1</v>
      </c>
      <c r="B147" s="4">
        <v>10.8</v>
      </c>
      <c r="C147" s="4">
        <v>6</v>
      </c>
      <c r="D147" s="4">
        <v>10.549999999999999</v>
      </c>
      <c r="E147" s="4">
        <v>116</v>
      </c>
      <c r="G147">
        <v>21.1</v>
      </c>
      <c r="H147">
        <v>116</v>
      </c>
      <c r="R147">
        <v>10.549999999999999</v>
      </c>
      <c r="S147">
        <v>116</v>
      </c>
    </row>
    <row r="148" spans="1:19" x14ac:dyDescent="0.2">
      <c r="A148" s="4">
        <v>14.620000000000001</v>
      </c>
      <c r="B148" s="4">
        <v>26.7</v>
      </c>
      <c r="C148" s="4">
        <v>35.1</v>
      </c>
      <c r="D148" s="4">
        <v>3.6199999999999992</v>
      </c>
      <c r="E148" s="4">
        <v>114</v>
      </c>
      <c r="G148">
        <v>14.620000000000001</v>
      </c>
      <c r="H148">
        <v>114</v>
      </c>
      <c r="R148">
        <v>3.6199999999999992</v>
      </c>
      <c r="S148">
        <v>114</v>
      </c>
    </row>
    <row r="149" spans="1:19" x14ac:dyDescent="0.2">
      <c r="A149" s="4">
        <v>15.9</v>
      </c>
      <c r="B149" s="4">
        <v>41.1</v>
      </c>
      <c r="C149" s="4">
        <v>5.8</v>
      </c>
      <c r="D149" s="4">
        <v>22.18</v>
      </c>
      <c r="E149" s="4">
        <v>114</v>
      </c>
      <c r="G149">
        <v>15.9</v>
      </c>
      <c r="H149">
        <v>114</v>
      </c>
      <c r="R149">
        <v>22.18</v>
      </c>
      <c r="S149">
        <v>114</v>
      </c>
    </row>
    <row r="150" spans="1:19" x14ac:dyDescent="0.2">
      <c r="A150" s="4">
        <v>0</v>
      </c>
      <c r="B150" s="4">
        <v>17</v>
      </c>
      <c r="C150" s="4">
        <v>12.9</v>
      </c>
      <c r="D150" s="4">
        <v>10.68</v>
      </c>
      <c r="E150" s="4">
        <v>113</v>
      </c>
      <c r="G150">
        <v>0</v>
      </c>
      <c r="H150">
        <v>113</v>
      </c>
      <c r="R150">
        <v>10.68</v>
      </c>
      <c r="S150">
        <v>113</v>
      </c>
    </row>
    <row r="151" spans="1:19" x14ac:dyDescent="0.2">
      <c r="A151" s="4">
        <v>26.5</v>
      </c>
      <c r="B151" s="4">
        <v>7.6</v>
      </c>
      <c r="C151" s="4">
        <v>7.2</v>
      </c>
      <c r="D151" s="4">
        <v>0</v>
      </c>
      <c r="E151" s="4">
        <v>113</v>
      </c>
      <c r="G151">
        <v>26.5</v>
      </c>
      <c r="H151">
        <v>113</v>
      </c>
      <c r="R151">
        <v>0</v>
      </c>
      <c r="S151">
        <v>113</v>
      </c>
    </row>
    <row r="152" spans="1:19" x14ac:dyDescent="0.2">
      <c r="A152" s="4">
        <v>20.440000000000001</v>
      </c>
      <c r="B152" s="4">
        <v>1.5</v>
      </c>
      <c r="C152" s="4">
        <v>30</v>
      </c>
      <c r="D152" s="4">
        <v>18.47</v>
      </c>
      <c r="E152" s="4">
        <v>112</v>
      </c>
      <c r="G152">
        <v>20.440000000000001</v>
      </c>
      <c r="H152">
        <v>112</v>
      </c>
      <c r="R152">
        <v>18.47</v>
      </c>
      <c r="S152">
        <v>112</v>
      </c>
    </row>
    <row r="153" spans="1:19" x14ac:dyDescent="0.2">
      <c r="A153" s="4">
        <v>29.080000000000002</v>
      </c>
      <c r="B153" s="4">
        <v>9.6</v>
      </c>
      <c r="C153" s="4">
        <v>3.6</v>
      </c>
      <c r="D153" s="4">
        <v>13.4</v>
      </c>
      <c r="E153" s="4">
        <v>112</v>
      </c>
      <c r="G153">
        <v>29.080000000000002</v>
      </c>
      <c r="H153">
        <v>112</v>
      </c>
      <c r="R153">
        <v>13.4</v>
      </c>
      <c r="S153">
        <v>112</v>
      </c>
    </row>
    <row r="154" spans="1:19" x14ac:dyDescent="0.2">
      <c r="A154" s="4">
        <v>14.38</v>
      </c>
      <c r="B154" s="4">
        <v>11.7</v>
      </c>
      <c r="C154" s="4">
        <v>36.799999999999997</v>
      </c>
      <c r="D154" s="4">
        <v>17.82</v>
      </c>
      <c r="E154" s="4">
        <v>111</v>
      </c>
      <c r="G154">
        <v>14.38</v>
      </c>
      <c r="H154">
        <v>111</v>
      </c>
      <c r="R154">
        <v>17.82</v>
      </c>
      <c r="S154">
        <v>111</v>
      </c>
    </row>
    <row r="155" spans="1:19" x14ac:dyDescent="0.2">
      <c r="A155" s="4">
        <v>39.96</v>
      </c>
      <c r="B155" s="4">
        <v>1.3</v>
      </c>
      <c r="C155" s="4">
        <v>24.3</v>
      </c>
      <c r="D155" s="4">
        <v>5.91</v>
      </c>
      <c r="E155" s="4">
        <v>111</v>
      </c>
      <c r="G155">
        <v>39.96</v>
      </c>
      <c r="H155">
        <v>111</v>
      </c>
      <c r="R155">
        <v>5.91</v>
      </c>
      <c r="S155">
        <v>111</v>
      </c>
    </row>
    <row r="156" spans="1:19" x14ac:dyDescent="0.2">
      <c r="A156" s="4">
        <v>20.46</v>
      </c>
      <c r="B156" s="4">
        <v>12.6</v>
      </c>
      <c r="C156" s="4">
        <v>18.3</v>
      </c>
      <c r="D156" s="4">
        <v>5.2099999999999991</v>
      </c>
      <c r="E156" s="4">
        <v>110</v>
      </c>
      <c r="G156">
        <v>20.46</v>
      </c>
      <c r="H156">
        <v>110</v>
      </c>
      <c r="R156">
        <v>5.2099999999999991</v>
      </c>
      <c r="S156">
        <v>110</v>
      </c>
    </row>
    <row r="157" spans="1:19" x14ac:dyDescent="0.2">
      <c r="A157" s="4">
        <v>15.6</v>
      </c>
      <c r="B157" s="4">
        <v>40.299999999999997</v>
      </c>
      <c r="C157" s="4">
        <v>11.9</v>
      </c>
      <c r="D157" s="4">
        <v>19.189999999999998</v>
      </c>
      <c r="E157" s="4">
        <v>110</v>
      </c>
      <c r="G157">
        <v>15.6</v>
      </c>
      <c r="H157">
        <v>110</v>
      </c>
      <c r="R157">
        <v>19.189999999999998</v>
      </c>
      <c r="S157">
        <v>110</v>
      </c>
    </row>
    <row r="158" spans="1:19" x14ac:dyDescent="0.2">
      <c r="A158" s="4">
        <v>9.6</v>
      </c>
      <c r="B158" s="4">
        <v>25.9</v>
      </c>
      <c r="C158" s="4">
        <v>20.5</v>
      </c>
      <c r="D158" s="4">
        <v>9.0499999999999989</v>
      </c>
      <c r="E158" s="4">
        <v>109</v>
      </c>
      <c r="G158">
        <v>9.6</v>
      </c>
      <c r="H158">
        <v>109</v>
      </c>
      <c r="R158">
        <v>9.0499999999999989</v>
      </c>
      <c r="S158">
        <v>109</v>
      </c>
    </row>
    <row r="159" spans="1:19" x14ac:dyDescent="0.2">
      <c r="A159" s="4">
        <v>21.8</v>
      </c>
      <c r="B159" s="4">
        <v>9.3000000000000007</v>
      </c>
      <c r="C159" s="4">
        <v>0.9</v>
      </c>
      <c r="D159" s="4">
        <v>11.190000000000001</v>
      </c>
      <c r="E159" s="4">
        <v>109</v>
      </c>
      <c r="G159">
        <v>21.8</v>
      </c>
      <c r="H159">
        <v>109</v>
      </c>
      <c r="R159">
        <v>11.190000000000001</v>
      </c>
      <c r="S159">
        <v>109</v>
      </c>
    </row>
    <row r="160" spans="1:19" x14ac:dyDescent="0.2">
      <c r="A160" s="4">
        <v>35.9</v>
      </c>
      <c r="B160" s="4">
        <v>2.1</v>
      </c>
      <c r="C160" s="4">
        <v>26.6</v>
      </c>
      <c r="D160" s="4">
        <v>4.3599999999999994</v>
      </c>
      <c r="E160" s="4">
        <v>108</v>
      </c>
      <c r="G160">
        <v>35.9</v>
      </c>
      <c r="H160">
        <v>108</v>
      </c>
      <c r="R160">
        <v>4.3599999999999994</v>
      </c>
      <c r="S160">
        <v>108</v>
      </c>
    </row>
    <row r="161" spans="1:19" x14ac:dyDescent="0.2">
      <c r="A161" s="4">
        <v>25.28</v>
      </c>
      <c r="B161" s="4">
        <v>0.8</v>
      </c>
      <c r="C161" s="4">
        <v>14.8</v>
      </c>
      <c r="D161" s="4">
        <v>2.12</v>
      </c>
      <c r="E161" s="4">
        <v>108</v>
      </c>
      <c r="G161">
        <v>25.28</v>
      </c>
      <c r="H161">
        <v>108</v>
      </c>
      <c r="R161">
        <v>2.12</v>
      </c>
      <c r="S161">
        <v>108</v>
      </c>
    </row>
    <row r="162" spans="1:19" x14ac:dyDescent="0.2">
      <c r="A162" s="4">
        <v>36.32</v>
      </c>
      <c r="B162" s="4">
        <v>2.6</v>
      </c>
      <c r="C162" s="4">
        <v>8.3000000000000007</v>
      </c>
      <c r="D162" s="4">
        <v>13.64</v>
      </c>
      <c r="E162" s="4">
        <v>108</v>
      </c>
      <c r="G162">
        <v>36.32</v>
      </c>
      <c r="H162">
        <v>108</v>
      </c>
      <c r="R162">
        <v>13.64</v>
      </c>
      <c r="S162">
        <v>108</v>
      </c>
    </row>
    <row r="163" spans="1:19" x14ac:dyDescent="0.2">
      <c r="A163" s="4">
        <v>15.36</v>
      </c>
      <c r="B163" s="4">
        <v>33</v>
      </c>
      <c r="C163" s="4">
        <v>19.3</v>
      </c>
      <c r="D163" s="4">
        <v>11.459999999999999</v>
      </c>
      <c r="E163" s="4">
        <v>106</v>
      </c>
      <c r="G163">
        <v>15.36</v>
      </c>
      <c r="H163">
        <v>106</v>
      </c>
      <c r="R163">
        <v>11.459999999999999</v>
      </c>
      <c r="S163">
        <v>106</v>
      </c>
    </row>
    <row r="164" spans="1:19" x14ac:dyDescent="0.2">
      <c r="A164" s="4">
        <v>12.379999999999999</v>
      </c>
      <c r="B164" s="4">
        <v>43.7</v>
      </c>
      <c r="C164" s="4">
        <v>89.4</v>
      </c>
      <c r="D164" s="4">
        <v>7.7799999999999976</v>
      </c>
      <c r="E164" s="4">
        <v>105</v>
      </c>
      <c r="G164">
        <v>12.379999999999999</v>
      </c>
      <c r="H164">
        <v>105</v>
      </c>
      <c r="R164">
        <v>7.7799999999999976</v>
      </c>
      <c r="S164">
        <v>105</v>
      </c>
    </row>
    <row r="165" spans="1:19" x14ac:dyDescent="0.2">
      <c r="A165" s="4">
        <v>18.240000000000002</v>
      </c>
      <c r="B165" s="4">
        <v>5.7</v>
      </c>
      <c r="C165" s="4">
        <v>29.7</v>
      </c>
      <c r="D165" s="4">
        <v>16.59</v>
      </c>
      <c r="E165" s="4">
        <v>105</v>
      </c>
      <c r="G165">
        <v>18.240000000000002</v>
      </c>
      <c r="H165">
        <v>105</v>
      </c>
      <c r="R165">
        <v>16.59</v>
      </c>
      <c r="S165">
        <v>105</v>
      </c>
    </row>
    <row r="166" spans="1:19" x14ac:dyDescent="0.2">
      <c r="A166" s="4">
        <v>27.080000000000002</v>
      </c>
      <c r="B166" s="4">
        <v>0.3</v>
      </c>
      <c r="C166" s="4">
        <v>23.2</v>
      </c>
      <c r="D166" s="4">
        <v>19.910000000000004</v>
      </c>
      <c r="E166" s="4">
        <v>104</v>
      </c>
      <c r="G166">
        <v>27.080000000000002</v>
      </c>
      <c r="H166">
        <v>104</v>
      </c>
      <c r="R166">
        <v>19.910000000000004</v>
      </c>
      <c r="S166">
        <v>104</v>
      </c>
    </row>
    <row r="167" spans="1:19" x14ac:dyDescent="0.2">
      <c r="A167" s="4">
        <v>15.3</v>
      </c>
      <c r="B167" s="4">
        <v>24.6</v>
      </c>
      <c r="C167" s="4">
        <v>2.2000000000000002</v>
      </c>
      <c r="D167" s="4">
        <v>14.57</v>
      </c>
      <c r="E167" s="4">
        <v>104</v>
      </c>
      <c r="G167">
        <v>15.3</v>
      </c>
      <c r="H167">
        <v>104</v>
      </c>
      <c r="R167">
        <v>14.57</v>
      </c>
      <c r="S167">
        <v>104</v>
      </c>
    </row>
    <row r="168" spans="1:19" x14ac:dyDescent="0.2">
      <c r="A168" s="4">
        <v>10.120000000000001</v>
      </c>
      <c r="B168" s="4">
        <v>39</v>
      </c>
      <c r="C168" s="4">
        <v>9.3000000000000007</v>
      </c>
      <c r="D168" s="4">
        <v>18.339999999999996</v>
      </c>
      <c r="E168" s="4">
        <v>98</v>
      </c>
      <c r="G168">
        <v>10.120000000000001</v>
      </c>
      <c r="H168">
        <v>98</v>
      </c>
      <c r="R168">
        <v>18.339999999999996</v>
      </c>
      <c r="S168">
        <v>98</v>
      </c>
    </row>
    <row r="169" spans="1:19" x14ac:dyDescent="0.2">
      <c r="A169" s="4">
        <v>12.44</v>
      </c>
      <c r="B169" s="4">
        <v>45.9</v>
      </c>
      <c r="C169" s="4">
        <v>69.3</v>
      </c>
      <c r="D169" s="4">
        <v>16.95</v>
      </c>
      <c r="E169" s="4">
        <v>96</v>
      </c>
      <c r="G169">
        <v>12.44</v>
      </c>
      <c r="H169">
        <v>96</v>
      </c>
      <c r="R169">
        <v>16.95</v>
      </c>
      <c r="S169">
        <v>96</v>
      </c>
    </row>
    <row r="170" spans="1:19" x14ac:dyDescent="0.2">
      <c r="A170" s="4">
        <v>10.76</v>
      </c>
      <c r="B170" s="4">
        <v>35.1</v>
      </c>
      <c r="C170" s="4">
        <v>65.900000000000006</v>
      </c>
      <c r="D170" s="4">
        <v>0</v>
      </c>
      <c r="E170" s="4">
        <v>95</v>
      </c>
      <c r="G170">
        <v>10.76</v>
      </c>
      <c r="H170">
        <v>95</v>
      </c>
      <c r="R170">
        <v>0</v>
      </c>
      <c r="S170">
        <v>95</v>
      </c>
    </row>
    <row r="171" spans="1:19" x14ac:dyDescent="0.2">
      <c r="A171" s="4">
        <v>23.22</v>
      </c>
      <c r="B171" s="4">
        <v>5.8</v>
      </c>
      <c r="C171" s="4">
        <v>24.2</v>
      </c>
      <c r="D171" s="4">
        <v>19.829999999999998</v>
      </c>
      <c r="E171" s="4">
        <v>95</v>
      </c>
      <c r="G171">
        <v>23.22</v>
      </c>
      <c r="H171">
        <v>95</v>
      </c>
      <c r="R171">
        <v>19.829999999999998</v>
      </c>
      <c r="S171">
        <v>95</v>
      </c>
    </row>
    <row r="172" spans="1:19" x14ac:dyDescent="0.2">
      <c r="A172" s="4">
        <v>9.92</v>
      </c>
      <c r="B172" s="4">
        <v>20.100000000000001</v>
      </c>
      <c r="C172" s="4">
        <v>17</v>
      </c>
      <c r="D172" s="4">
        <v>5.2100000000000009</v>
      </c>
      <c r="E172" s="4">
        <v>93</v>
      </c>
      <c r="G172">
        <v>9.92</v>
      </c>
      <c r="H172">
        <v>93</v>
      </c>
      <c r="R172">
        <v>5.2100000000000009</v>
      </c>
      <c r="S172">
        <v>93</v>
      </c>
    </row>
    <row r="173" spans="1:19" x14ac:dyDescent="0.2">
      <c r="A173" s="4">
        <v>31.860000000000003</v>
      </c>
      <c r="B173" s="4">
        <v>4.9000000000000004</v>
      </c>
      <c r="C173" s="4">
        <v>9.3000000000000007</v>
      </c>
      <c r="D173" s="4">
        <v>12.160000000000002</v>
      </c>
      <c r="E173" s="4">
        <v>93</v>
      </c>
      <c r="G173">
        <v>31.860000000000003</v>
      </c>
      <c r="H173">
        <v>93</v>
      </c>
      <c r="R173">
        <v>12.160000000000002</v>
      </c>
      <c r="S173">
        <v>93</v>
      </c>
    </row>
    <row r="174" spans="1:19" x14ac:dyDescent="0.2">
      <c r="A174" s="4">
        <v>71.06</v>
      </c>
      <c r="B174" s="4">
        <v>0</v>
      </c>
      <c r="C174" s="4">
        <v>9.1999999999999993</v>
      </c>
      <c r="D174" s="4">
        <v>31.35</v>
      </c>
      <c r="E174" s="4">
        <v>92</v>
      </c>
      <c r="G174">
        <v>71.06</v>
      </c>
      <c r="H174">
        <v>92</v>
      </c>
      <c r="R174">
        <v>31.35</v>
      </c>
      <c r="S174">
        <v>92</v>
      </c>
    </row>
    <row r="175" spans="1:19" x14ac:dyDescent="0.2">
      <c r="A175" s="4">
        <v>24.14</v>
      </c>
      <c r="B175" s="4">
        <v>1.4</v>
      </c>
      <c r="C175" s="4">
        <v>7.4</v>
      </c>
      <c r="D175" s="4">
        <v>7.3099999999999987</v>
      </c>
      <c r="E175" s="4">
        <v>91.5</v>
      </c>
      <c r="G175">
        <v>24.14</v>
      </c>
      <c r="H175">
        <v>91.5</v>
      </c>
      <c r="R175">
        <v>7.3099999999999987</v>
      </c>
      <c r="S175">
        <v>91.5</v>
      </c>
    </row>
    <row r="176" spans="1:19" x14ac:dyDescent="0.2">
      <c r="A176" s="4">
        <v>14.64</v>
      </c>
      <c r="B176" s="4">
        <v>3.7</v>
      </c>
      <c r="C176" s="4">
        <v>13.8</v>
      </c>
      <c r="D176" s="4">
        <v>0.14999999999999947</v>
      </c>
      <c r="E176" s="4">
        <v>91</v>
      </c>
      <c r="G176">
        <v>14.64</v>
      </c>
      <c r="H176">
        <v>91</v>
      </c>
      <c r="R176">
        <v>0.14999999999999947</v>
      </c>
      <c r="S176">
        <v>91</v>
      </c>
    </row>
    <row r="177" spans="1:19" x14ac:dyDescent="0.2">
      <c r="A177" s="4">
        <v>11.58</v>
      </c>
      <c r="B177" s="4">
        <v>37.6</v>
      </c>
      <c r="C177" s="4">
        <v>21.6</v>
      </c>
      <c r="D177" s="4">
        <v>11.95</v>
      </c>
      <c r="E177" s="4">
        <v>90</v>
      </c>
      <c r="G177">
        <v>11.58</v>
      </c>
      <c r="H177">
        <v>90</v>
      </c>
      <c r="R177">
        <v>11.95</v>
      </c>
      <c r="S177">
        <v>90</v>
      </c>
    </row>
    <row r="178" spans="1:19" x14ac:dyDescent="0.2">
      <c r="A178" s="4">
        <v>12</v>
      </c>
      <c r="B178" s="4">
        <v>11.6</v>
      </c>
      <c r="C178" s="4">
        <v>18.399999999999999</v>
      </c>
      <c r="D178" s="4">
        <v>3.4400000000000013</v>
      </c>
      <c r="E178" s="4">
        <v>90</v>
      </c>
      <c r="G178">
        <v>12</v>
      </c>
      <c r="H178">
        <v>90</v>
      </c>
      <c r="R178">
        <v>3.4400000000000013</v>
      </c>
      <c r="S178">
        <v>90</v>
      </c>
    </row>
    <row r="179" spans="1:19" x14ac:dyDescent="0.2">
      <c r="A179" s="4">
        <v>12.02</v>
      </c>
      <c r="B179" s="4">
        <v>25.7</v>
      </c>
      <c r="C179" s="4">
        <v>43.3</v>
      </c>
      <c r="D179" s="4">
        <v>18.04</v>
      </c>
      <c r="E179" s="4">
        <v>89</v>
      </c>
      <c r="G179">
        <v>12.02</v>
      </c>
      <c r="H179">
        <v>89</v>
      </c>
      <c r="R179">
        <v>18.04</v>
      </c>
      <c r="S179">
        <v>89</v>
      </c>
    </row>
    <row r="180" spans="1:19" x14ac:dyDescent="0.2">
      <c r="A180" s="4">
        <v>6.74</v>
      </c>
      <c r="B180" s="4">
        <v>48.9</v>
      </c>
      <c r="C180" s="4">
        <v>75</v>
      </c>
      <c r="D180" s="4">
        <v>15.32</v>
      </c>
      <c r="E180" s="4">
        <v>86</v>
      </c>
      <c r="G180">
        <v>6.74</v>
      </c>
      <c r="H180">
        <v>86</v>
      </c>
      <c r="R180">
        <v>15.32</v>
      </c>
      <c r="S180">
        <v>86</v>
      </c>
    </row>
    <row r="181" spans="1:19" x14ac:dyDescent="0.2">
      <c r="A181" s="4">
        <v>8</v>
      </c>
      <c r="B181" s="4">
        <v>11</v>
      </c>
      <c r="C181" s="4">
        <v>29.7</v>
      </c>
      <c r="D181" s="4">
        <v>16.119999999999997</v>
      </c>
      <c r="E181" s="4">
        <v>86</v>
      </c>
      <c r="G181">
        <v>8</v>
      </c>
      <c r="H181">
        <v>86</v>
      </c>
      <c r="R181">
        <v>16.119999999999997</v>
      </c>
      <c r="S181">
        <v>86</v>
      </c>
    </row>
    <row r="182" spans="1:19" x14ac:dyDescent="0.2">
      <c r="A182" s="4">
        <v>12.34</v>
      </c>
      <c r="B182" s="4">
        <v>36.9</v>
      </c>
      <c r="C182" s="4">
        <v>45.2</v>
      </c>
      <c r="D182" s="4">
        <v>1.5399999999999956</v>
      </c>
      <c r="E182" s="4">
        <v>85</v>
      </c>
      <c r="G182">
        <v>12.34</v>
      </c>
      <c r="H182">
        <v>85</v>
      </c>
      <c r="R182">
        <v>1.5399999999999956</v>
      </c>
      <c r="S182">
        <v>85</v>
      </c>
    </row>
    <row r="183" spans="1:19" x14ac:dyDescent="0.2">
      <c r="A183" s="4">
        <v>6.74</v>
      </c>
      <c r="B183" s="4">
        <v>12.1</v>
      </c>
      <c r="C183" s="4">
        <v>23.4</v>
      </c>
      <c r="D183" s="4">
        <v>18.560000000000002</v>
      </c>
      <c r="E183" s="4">
        <v>83</v>
      </c>
      <c r="G183">
        <v>6.74</v>
      </c>
      <c r="H183">
        <v>83</v>
      </c>
      <c r="R183">
        <v>18.560000000000002</v>
      </c>
      <c r="S183">
        <v>83</v>
      </c>
    </row>
    <row r="184" spans="1:19" x14ac:dyDescent="0.2">
      <c r="A184" s="4">
        <v>16.7</v>
      </c>
      <c r="B184" s="4">
        <v>2</v>
      </c>
      <c r="C184" s="4">
        <v>21.4</v>
      </c>
      <c r="D184" s="4">
        <v>17.79</v>
      </c>
      <c r="E184" s="4">
        <v>83</v>
      </c>
      <c r="G184">
        <v>16.7</v>
      </c>
      <c r="H184">
        <v>83</v>
      </c>
      <c r="R184">
        <v>17.79</v>
      </c>
      <c r="S184">
        <v>83</v>
      </c>
    </row>
    <row r="185" spans="1:19" x14ac:dyDescent="0.2">
      <c r="A185" s="4">
        <v>13.5</v>
      </c>
      <c r="B185" s="4">
        <v>1.6</v>
      </c>
      <c r="C185" s="4">
        <v>20.7</v>
      </c>
      <c r="D185" s="4">
        <v>15.27</v>
      </c>
      <c r="E185" s="4">
        <v>83</v>
      </c>
      <c r="G185">
        <v>13.5</v>
      </c>
      <c r="H185">
        <v>83</v>
      </c>
      <c r="R185">
        <v>15.27</v>
      </c>
      <c r="S185">
        <v>83</v>
      </c>
    </row>
    <row r="186" spans="1:19" x14ac:dyDescent="0.2">
      <c r="A186" s="4">
        <v>7.76</v>
      </c>
      <c r="B186" s="4">
        <v>21.7</v>
      </c>
      <c r="C186" s="4">
        <v>50.4</v>
      </c>
      <c r="D186" s="4">
        <v>12.57</v>
      </c>
      <c r="E186" s="4">
        <v>81</v>
      </c>
      <c r="G186">
        <v>7.76</v>
      </c>
      <c r="H186">
        <v>81</v>
      </c>
      <c r="R186">
        <v>12.57</v>
      </c>
      <c r="S186">
        <v>81</v>
      </c>
    </row>
    <row r="187" spans="1:19" x14ac:dyDescent="0.2">
      <c r="A187" s="4">
        <v>8.56</v>
      </c>
      <c r="B187" s="4">
        <v>38.9</v>
      </c>
      <c r="C187" s="4">
        <v>50.6</v>
      </c>
      <c r="D187" s="4">
        <v>19.989999999999998</v>
      </c>
      <c r="E187" s="4">
        <v>78</v>
      </c>
      <c r="G187">
        <v>8.56</v>
      </c>
      <c r="H187">
        <v>78</v>
      </c>
      <c r="R187">
        <v>19.989999999999998</v>
      </c>
      <c r="S187">
        <v>78</v>
      </c>
    </row>
    <row r="188" spans="1:19" x14ac:dyDescent="0.2">
      <c r="A188" s="4">
        <v>9.879999999999999</v>
      </c>
      <c r="B188" s="4">
        <v>16</v>
      </c>
      <c r="C188" s="4">
        <v>22.3</v>
      </c>
      <c r="D188" s="4">
        <v>1.0199999999999996</v>
      </c>
      <c r="E188" s="4">
        <v>77</v>
      </c>
      <c r="G188">
        <v>9.879999999999999</v>
      </c>
      <c r="H188">
        <v>77</v>
      </c>
      <c r="R188">
        <v>1.0199999999999996</v>
      </c>
      <c r="S188">
        <v>77</v>
      </c>
    </row>
    <row r="189" spans="1:19" x14ac:dyDescent="0.2">
      <c r="A189" s="4">
        <v>14.72</v>
      </c>
      <c r="B189" s="4">
        <v>1.5</v>
      </c>
      <c r="C189" s="4">
        <v>33</v>
      </c>
      <c r="D189" s="4">
        <v>10.41</v>
      </c>
      <c r="E189" s="4">
        <v>74</v>
      </c>
      <c r="G189">
        <v>14.72</v>
      </c>
      <c r="H189">
        <v>74</v>
      </c>
      <c r="R189">
        <v>10.41</v>
      </c>
      <c r="S189">
        <v>74</v>
      </c>
    </row>
    <row r="190" spans="1:19" x14ac:dyDescent="0.2">
      <c r="A190" s="4">
        <v>3.46</v>
      </c>
      <c r="B190" s="4">
        <v>28.1</v>
      </c>
      <c r="C190" s="4">
        <v>41.4</v>
      </c>
      <c r="D190" s="4">
        <v>18.220000000000002</v>
      </c>
      <c r="E190" s="4">
        <v>71</v>
      </c>
      <c r="G190">
        <v>3.46</v>
      </c>
      <c r="H190">
        <v>71</v>
      </c>
      <c r="R190">
        <v>18.220000000000002</v>
      </c>
      <c r="S190">
        <v>71</v>
      </c>
    </row>
    <row r="191" spans="1:19" x14ac:dyDescent="0.2">
      <c r="A191" s="4">
        <v>5.68</v>
      </c>
      <c r="B191" s="4">
        <v>27.2</v>
      </c>
      <c r="C191" s="4">
        <v>2.1</v>
      </c>
      <c r="D191" s="4">
        <v>13.6</v>
      </c>
      <c r="E191" s="4">
        <v>71</v>
      </c>
      <c r="G191">
        <v>5.68</v>
      </c>
      <c r="H191">
        <v>71</v>
      </c>
      <c r="R191">
        <v>13.6</v>
      </c>
      <c r="S191">
        <v>71</v>
      </c>
    </row>
    <row r="192" spans="1:19" x14ac:dyDescent="0.2">
      <c r="A192" s="4">
        <v>12.44</v>
      </c>
      <c r="B192" s="4">
        <v>4.0999999999999996</v>
      </c>
      <c r="C192" s="4">
        <v>31.6</v>
      </c>
      <c r="D192" s="4">
        <v>11.129999999999999</v>
      </c>
      <c r="E192" s="4">
        <v>62</v>
      </c>
      <c r="G192">
        <v>12.44</v>
      </c>
      <c r="H192">
        <v>62</v>
      </c>
      <c r="R192">
        <v>11.129999999999999</v>
      </c>
      <c r="S192">
        <v>62</v>
      </c>
    </row>
    <row r="193" spans="1:19" x14ac:dyDescent="0.2">
      <c r="A193" s="4">
        <v>8.08</v>
      </c>
      <c r="B193" s="4">
        <v>29.9</v>
      </c>
      <c r="C193" s="4">
        <v>9.4</v>
      </c>
      <c r="D193" s="4">
        <v>11.729999999999999</v>
      </c>
      <c r="E193" s="4">
        <v>62</v>
      </c>
      <c r="G193">
        <v>8.08</v>
      </c>
      <c r="H193">
        <v>62</v>
      </c>
      <c r="R193">
        <v>11.729999999999999</v>
      </c>
      <c r="S193">
        <v>62</v>
      </c>
    </row>
    <row r="194" spans="1:19" x14ac:dyDescent="0.2">
      <c r="A194" s="4">
        <v>9.620000000000001</v>
      </c>
      <c r="B194" s="4">
        <v>0.4</v>
      </c>
      <c r="C194" s="4">
        <v>25.6</v>
      </c>
      <c r="D194" s="4">
        <v>11.269999999999998</v>
      </c>
      <c r="E194" s="4">
        <v>54</v>
      </c>
      <c r="G194">
        <v>9.620000000000001</v>
      </c>
      <c r="H194">
        <v>54</v>
      </c>
      <c r="R194">
        <v>11.269999999999998</v>
      </c>
      <c r="S194">
        <v>54</v>
      </c>
    </row>
    <row r="195" spans="1:19" x14ac:dyDescent="0.2">
      <c r="A195" s="4">
        <v>9.7200000000000006</v>
      </c>
      <c r="B195" s="4">
        <v>2.1</v>
      </c>
      <c r="C195" s="4">
        <v>1</v>
      </c>
      <c r="D195" s="4">
        <v>1.5100000000000002</v>
      </c>
      <c r="E195" s="4">
        <v>54</v>
      </c>
      <c r="G195">
        <v>9.7200000000000006</v>
      </c>
      <c r="H195">
        <v>54</v>
      </c>
      <c r="R195">
        <v>1.5100000000000002</v>
      </c>
      <c r="S195">
        <v>54</v>
      </c>
    </row>
    <row r="196" spans="1:19" x14ac:dyDescent="0.2">
      <c r="A196" s="4">
        <v>9.82</v>
      </c>
      <c r="B196" s="4">
        <v>11.6</v>
      </c>
      <c r="C196" s="4">
        <v>5.7</v>
      </c>
      <c r="D196" s="4">
        <v>42.030000000000015</v>
      </c>
      <c r="E196" s="4">
        <v>35</v>
      </c>
      <c r="G196">
        <v>9.82</v>
      </c>
      <c r="H196">
        <v>35</v>
      </c>
      <c r="R196">
        <v>42.030000000000015</v>
      </c>
      <c r="S196">
        <v>35</v>
      </c>
    </row>
    <row r="197" spans="1:19" x14ac:dyDescent="0.2">
      <c r="A197" s="4">
        <v>6</v>
      </c>
      <c r="B197" s="4">
        <v>39.6</v>
      </c>
      <c r="C197" s="4">
        <v>8.6999999999999993</v>
      </c>
      <c r="D197" s="4">
        <v>42.030000000000015</v>
      </c>
      <c r="E197" s="4">
        <v>28</v>
      </c>
      <c r="G197">
        <v>6</v>
      </c>
      <c r="H197">
        <v>28</v>
      </c>
      <c r="R197">
        <v>42.030000000000015</v>
      </c>
      <c r="S197">
        <v>28</v>
      </c>
    </row>
    <row r="198" spans="1:19" x14ac:dyDescent="0.2">
      <c r="A198" s="4">
        <v>11.64</v>
      </c>
      <c r="B198" s="4">
        <v>15.9</v>
      </c>
      <c r="C198" s="4">
        <v>49.6</v>
      </c>
      <c r="D198" s="4">
        <v>9.4299999999999962</v>
      </c>
      <c r="E198" s="4">
        <v>6</v>
      </c>
      <c r="G198">
        <v>11.64</v>
      </c>
      <c r="H198">
        <v>6</v>
      </c>
      <c r="R198">
        <v>9.4299999999999962</v>
      </c>
      <c r="S198">
        <v>6</v>
      </c>
    </row>
    <row r="199" spans="1:19" x14ac:dyDescent="0.2">
      <c r="A199" s="4">
        <v>45.96</v>
      </c>
      <c r="B199" s="4">
        <v>33.5</v>
      </c>
      <c r="C199" s="4">
        <v>45.1</v>
      </c>
      <c r="D199" s="4">
        <v>20.69</v>
      </c>
      <c r="E199" s="4">
        <v>6</v>
      </c>
      <c r="G199">
        <v>45.96</v>
      </c>
      <c r="H199">
        <v>6</v>
      </c>
      <c r="R199">
        <v>20.69</v>
      </c>
      <c r="S199">
        <v>6</v>
      </c>
    </row>
    <row r="200" spans="1:19" x14ac:dyDescent="0.2">
      <c r="A200" s="4">
        <v>28.919999999999998</v>
      </c>
      <c r="B200" s="4">
        <v>5.7</v>
      </c>
      <c r="C200" s="4">
        <v>34.4</v>
      </c>
      <c r="D200" s="4">
        <v>19.549999999999997</v>
      </c>
      <c r="E200" s="4">
        <v>6</v>
      </c>
      <c r="G200">
        <v>28.919999999999998</v>
      </c>
      <c r="H200">
        <v>6</v>
      </c>
      <c r="R200">
        <v>19.549999999999997</v>
      </c>
      <c r="S200">
        <v>6</v>
      </c>
    </row>
    <row r="201" spans="1:19" x14ac:dyDescent="0.2">
      <c r="A201" s="4">
        <v>53.08</v>
      </c>
      <c r="B201" s="4">
        <v>26.9</v>
      </c>
      <c r="C201" s="4">
        <v>5.5</v>
      </c>
      <c r="D201" s="4">
        <v>36.789999999999992</v>
      </c>
      <c r="E201" s="4">
        <v>6</v>
      </c>
      <c r="G201">
        <v>53.08</v>
      </c>
      <c r="H201">
        <v>6</v>
      </c>
      <c r="R201">
        <v>36.789999999999992</v>
      </c>
      <c r="S201">
        <v>6</v>
      </c>
    </row>
  </sheetData>
  <autoFilter ref="A1:E201" xr:uid="{1A7CD7E7-8C5B-8343-9358-80A2271C3C17}"/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A1555AFE-43E4-414A-A3A3-7899198D98CF}">
          <xm:f>Regression!$E$1:$E$201</xm:f>
        </x15:webExtension>
        <x15:webExtension appRef="{9E99A912-2970-8E4C-8909-4E8B724194F0}">
          <xm:f>Regression!$A$1:$D$201</xm:f>
        </x15:webExtension>
      </x15:webExtens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DC51-4C02-104B-9A9E-25B9F706A9AF}">
  <dimension ref="A2:D10"/>
  <sheetViews>
    <sheetView workbookViewId="0">
      <selection activeCell="G17" sqref="G17"/>
    </sheetView>
  </sheetViews>
  <sheetFormatPr baseColWidth="10" defaultRowHeight="15" x14ac:dyDescent="0.2"/>
  <cols>
    <col min="1" max="1" width="21.6640625" bestFit="1" customWidth="1"/>
  </cols>
  <sheetData>
    <row r="2" spans="1:4" x14ac:dyDescent="0.2">
      <c r="A2" t="s">
        <v>86</v>
      </c>
      <c r="B2">
        <v>1000</v>
      </c>
      <c r="C2" s="33">
        <v>1000</v>
      </c>
      <c r="D2" s="34"/>
    </row>
    <row r="3" spans="1:4" x14ac:dyDescent="0.2">
      <c r="A3" t="s">
        <v>87</v>
      </c>
      <c r="B3">
        <v>300</v>
      </c>
      <c r="C3" s="33">
        <f>$C$2/B3</f>
        <v>3.3333333333333335</v>
      </c>
      <c r="D3" s="34"/>
    </row>
    <row r="4" spans="1:4" x14ac:dyDescent="0.2">
      <c r="A4" t="s">
        <v>88</v>
      </c>
      <c r="B4">
        <v>240</v>
      </c>
      <c r="C4" s="33">
        <f>$C$2/B4</f>
        <v>4.166666666666667</v>
      </c>
      <c r="D4" s="34"/>
    </row>
    <row r="5" spans="1:4" ht="16" x14ac:dyDescent="0.2">
      <c r="A5" t="s">
        <v>89</v>
      </c>
      <c r="B5">
        <v>15</v>
      </c>
      <c r="C5" s="35">
        <f>$C$2/B5</f>
        <v>66.666666666666671</v>
      </c>
      <c r="D5" s="34"/>
    </row>
    <row r="6" spans="1:4" x14ac:dyDescent="0.2">
      <c r="A6" t="s">
        <v>90</v>
      </c>
      <c r="B6" s="36">
        <v>0.42</v>
      </c>
      <c r="D6" s="34"/>
    </row>
    <row r="7" spans="1:4" x14ac:dyDescent="0.2">
      <c r="A7" t="s">
        <v>91</v>
      </c>
      <c r="B7" s="37">
        <f>1-B6</f>
        <v>0.58000000000000007</v>
      </c>
      <c r="D7" s="34"/>
    </row>
    <row r="8" spans="1:4" x14ac:dyDescent="0.2">
      <c r="A8" t="s">
        <v>92</v>
      </c>
      <c r="B8" s="12">
        <f>1/B7*12</f>
        <v>20.689655172413794</v>
      </c>
      <c r="D8" s="34"/>
    </row>
    <row r="9" spans="1:4" x14ac:dyDescent="0.2">
      <c r="A9" t="s">
        <v>93</v>
      </c>
      <c r="B9" s="33">
        <v>15</v>
      </c>
      <c r="D9" s="34"/>
    </row>
    <row r="10" spans="1:4" ht="16" x14ac:dyDescent="0.2">
      <c r="A10" t="s">
        <v>94</v>
      </c>
      <c r="B10" s="35">
        <f>+B9*B8</f>
        <v>310.34482758620692</v>
      </c>
      <c r="C10" s="38" t="s">
        <v>95</v>
      </c>
      <c r="D10" s="25">
        <f>B10/C5</f>
        <v>4.6551724137931032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Missing Values</vt:lpstr>
      <vt:lpstr>Outliers</vt:lpstr>
      <vt:lpstr>Regression</vt:lpstr>
      <vt:lpstr>CLTV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Fidan</dc:creator>
  <cp:lastModifiedBy>Biser Boychinov</cp:lastModifiedBy>
  <dcterms:created xsi:type="dcterms:W3CDTF">2015-06-05T18:17:20Z</dcterms:created>
  <dcterms:modified xsi:type="dcterms:W3CDTF">2025-05-18T12:39:43Z</dcterms:modified>
</cp:coreProperties>
</file>