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77835EDA-9714-4314-A046-059238293291}" xr6:coauthVersionLast="47" xr6:coauthVersionMax="47" xr10:uidLastSave="{00000000-0000-0000-0000-000000000000}"/>
  <bookViews>
    <workbookView xWindow="-57720" yWindow="-120" windowWidth="29040" windowHeight="15720" tabRatio="799" firstSheet="1" activeTab="12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Reg1" sheetId="8" r:id="rId10"/>
    <sheet name="7-alpha beta" sheetId="12" r:id="rId11"/>
    <sheet name="7-Google and Tech" sheetId="11" r:id="rId12"/>
    <sheet name="7-Google Tech and Oil" sheetId="13" r:id="rId13"/>
    <sheet name="8-Var1" sheetId="14" r:id="rId14"/>
    <sheet name="8-Efficient Frontier" sheetId="15" r:id="rId15"/>
    <sheet name="8-active portfolio" sheetId="16" r:id="rId16"/>
    <sheet name="8-alpha" sheetId="17" r:id="rId17"/>
    <sheet name="8-Var2" sheetId="18" r:id="rId18"/>
    <sheet name="8-Rate of Change" sheetId="19" r:id="rId19"/>
    <sheet name="9-1 firm" sheetId="20" r:id="rId20"/>
    <sheet name="9-5000 firms" sheetId="21" r:id="rId21"/>
    <sheet name="9-Systematic_Risk" sheetId="22" r:id="rId22"/>
    <sheet name="9-Alpha" sheetId="23" r:id="rId23"/>
    <sheet name="10-CAPM" sheetId="24" r:id="rId24"/>
    <sheet name="10-Out of Sample" sheetId="25" r:id="rId25"/>
    <sheet name="10-Spanning Test" sheetId="26" r:id="rId26"/>
    <sheet name="10-Zero Cost I" sheetId="27" r:id="rId27"/>
    <sheet name="10-Zero Cost II" sheetId="28" r:id="rId28"/>
    <sheet name="10-SMB" sheetId="29" r:id="rId29"/>
    <sheet name="10-T-weights5" sheetId="30" r:id="rId30"/>
    <sheet name="10-alphas5" sheetId="31" r:id="rId31"/>
    <sheet name="10-alpha test" sheetId="32" r:id="rId32"/>
    <sheet name="10-Diversify" sheetId="33" r:id="rId33"/>
    <sheet name="10-Diversify2" sheetId="34" r:id="rId34"/>
    <sheet name="11-CAPM Anom" sheetId="35" r:id="rId35"/>
    <sheet name="13-Accounting" sheetId="36" r:id="rId36"/>
    <sheet name="13-FCFF vs FCFE" sheetId="37" r:id="rId37"/>
    <sheet name="13-Consensus Model" sheetId="38" r:id="rId38"/>
    <sheet name="13-Thesis Model" sheetId="39" r:id="rId39"/>
    <sheet name="13-Summary" sheetId="40" r:id="rId40"/>
    <sheet name="14-alpha and leverage" sheetId="41" r:id="rId41"/>
    <sheet name="14-measuring active risk" sheetId="42" r:id="rId42"/>
    <sheet name="14-scaling h and active risk" sheetId="43" r:id="rId43"/>
    <sheet name="14-scaling h and IR" sheetId="44" r:id="rId44"/>
    <sheet name="14-Maximizing IR1" sheetId="45" r:id="rId45"/>
    <sheet name="14-Maximizing IR" sheetId="46" r:id="rId46"/>
    <sheet name="14-Maximizing IR with ETF" sheetId="47" r:id="rId47"/>
    <sheet name="15-butterfly" sheetId="48" r:id="rId48"/>
    <sheet name="16-Debt Value" sheetId="49" r:id="rId49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45321.7622916667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3" hidden="1">'10-CAPM'!$F$12</definedName>
    <definedName name="solver_adj" localSheetId="24" hidden="1">'10-Out of Sample'!$E$13</definedName>
    <definedName name="solver_adj" localSheetId="28" hidden="1">'10-SMB'!$H$12</definedName>
    <definedName name="solver_adj" localSheetId="25" hidden="1">'10-Spanning Test'!$G$13</definedName>
    <definedName name="solver_adj" localSheetId="29" hidden="1">'10-T-weights5'!$K$15:$N$15</definedName>
    <definedName name="solver_adj" localSheetId="26" hidden="1">'10-Zero Cost I'!$I$15</definedName>
    <definedName name="solver_adj" localSheetId="27" hidden="1">'10-Zero Cost II'!$H$13</definedName>
    <definedName name="solver_adj" localSheetId="34" hidden="1">'11-CAPM Anom'!$H$8:$I$8</definedName>
    <definedName name="solver_adj" localSheetId="37" hidden="1">'13-Consensus Model'!$S$22</definedName>
    <definedName name="solver_adj" localSheetId="38" hidden="1">'13-Thesis Model'!$S$22</definedName>
    <definedName name="solver_adj" localSheetId="45" hidden="1">'14-Maximizing IR'!$B$22:$J$22</definedName>
    <definedName name="solver_adj" localSheetId="44" hidden="1">'14-Maximizing IR1'!$B$14:$E$14</definedName>
    <definedName name="solver_adj" localSheetId="48" hidden="1">'16-Debt Value'!$C$8</definedName>
    <definedName name="solver_adj" localSheetId="8" hidden="1">'7-Var'!$C$37:$C$62</definedName>
    <definedName name="solver_adj" localSheetId="15" hidden="1">'8-active portfolio'!$C$13:$E$13</definedName>
    <definedName name="solver_adj" localSheetId="16" hidden="1">'8-alpha'!$G$42</definedName>
    <definedName name="solver_adj" localSheetId="17" hidden="1">'8-Var2'!$B$16:$C$16</definedName>
    <definedName name="solver_cvg" localSheetId="23" hidden="1">0.0001</definedName>
    <definedName name="solver_cvg" localSheetId="24" hidden="1">0.0001</definedName>
    <definedName name="solver_cvg" localSheetId="28" hidden="1">0.0001</definedName>
    <definedName name="solver_cvg" localSheetId="25" hidden="1">0.0001</definedName>
    <definedName name="solver_cvg" localSheetId="29" hidden="1">0.0001</definedName>
    <definedName name="solver_cvg" localSheetId="26" hidden="1">0.0001</definedName>
    <definedName name="solver_cvg" localSheetId="27" hidden="1">0.0001</definedName>
    <definedName name="solver_cvg" localSheetId="34" hidden="1">0.0001</definedName>
    <definedName name="solver_cvg" localSheetId="37" hidden="1">0.0001</definedName>
    <definedName name="solver_cvg" localSheetId="38" hidden="1">0.0001</definedName>
    <definedName name="solver_cvg" localSheetId="45" hidden="1">0.0001</definedName>
    <definedName name="solver_cvg" localSheetId="44" hidden="1">0.0001</definedName>
    <definedName name="solver_cvg" localSheetId="48" hidden="1">0.0001</definedName>
    <definedName name="solver_cvg" localSheetId="8" hidden="1">0.0001</definedName>
    <definedName name="solver_cvg" localSheetId="15" hidden="1">0.0001</definedName>
    <definedName name="solver_cvg" localSheetId="16" hidden="1">0.0001</definedName>
    <definedName name="solver_cvg" localSheetId="14" hidden="1">0.0001</definedName>
    <definedName name="solver_cvg" localSheetId="17" hidden="1">0.0001</definedName>
    <definedName name="solver_drv" localSheetId="23" hidden="1">1</definedName>
    <definedName name="solver_drv" localSheetId="24" hidden="1">1</definedName>
    <definedName name="solver_drv" localSheetId="28" hidden="1">1</definedName>
    <definedName name="solver_drv" localSheetId="25" hidden="1">1</definedName>
    <definedName name="solver_drv" localSheetId="29" hidden="1">1</definedName>
    <definedName name="solver_drv" localSheetId="26" hidden="1">1</definedName>
    <definedName name="solver_drv" localSheetId="27" hidden="1">1</definedName>
    <definedName name="solver_drv" localSheetId="34" hidden="1">1</definedName>
    <definedName name="solver_drv" localSheetId="37" hidden="1">1</definedName>
    <definedName name="solver_drv" localSheetId="38" hidden="1">1</definedName>
    <definedName name="solver_drv" localSheetId="45" hidden="1">2</definedName>
    <definedName name="solver_drv" localSheetId="44" hidden="1">2</definedName>
    <definedName name="solver_drv" localSheetId="48" hidden="1">1</definedName>
    <definedName name="solver_drv" localSheetId="8" hidden="1">1</definedName>
    <definedName name="solver_drv" localSheetId="15" hidden="1">1</definedName>
    <definedName name="solver_drv" localSheetId="16" hidden="1">1</definedName>
    <definedName name="solver_drv" localSheetId="14" hidden="1">1</definedName>
    <definedName name="solver_drv" localSheetId="17" hidden="1">1</definedName>
    <definedName name="solver_eng" localSheetId="31" hidden="1">1</definedName>
    <definedName name="solver_eng" localSheetId="30" hidden="1">1</definedName>
    <definedName name="solver_eng" localSheetId="23" hidden="1">1</definedName>
    <definedName name="solver_eng" localSheetId="24" hidden="1">1</definedName>
    <definedName name="solver_eng" localSheetId="28" hidden="1">1</definedName>
    <definedName name="solver_eng" localSheetId="25" hidden="1">1</definedName>
    <definedName name="solver_eng" localSheetId="29" hidden="1">1</definedName>
    <definedName name="solver_eng" localSheetId="26" hidden="1">1</definedName>
    <definedName name="solver_eng" localSheetId="27" hidden="1">1</definedName>
    <definedName name="solver_eng" localSheetId="34" hidden="1">1</definedName>
    <definedName name="solver_eng" localSheetId="37" hidden="1">1</definedName>
    <definedName name="solver_eng" localSheetId="38" hidden="1">1</definedName>
    <definedName name="solver_eng" localSheetId="45" hidden="1">1</definedName>
    <definedName name="solver_eng" localSheetId="44" hidden="1">1</definedName>
    <definedName name="solver_eng" localSheetId="48" hidden="1">1</definedName>
    <definedName name="solver_eng" localSheetId="8" hidden="1">1</definedName>
    <definedName name="solver_eng" localSheetId="15" hidden="1">1</definedName>
    <definedName name="solver_eng" localSheetId="16" hidden="1">1</definedName>
    <definedName name="solver_eng" localSheetId="14" hidden="1">1</definedName>
    <definedName name="solver_eng" localSheetId="17" hidden="1">1</definedName>
    <definedName name="solver_est" localSheetId="23" hidden="1">1</definedName>
    <definedName name="solver_est" localSheetId="24" hidden="1">1</definedName>
    <definedName name="solver_est" localSheetId="28" hidden="1">1</definedName>
    <definedName name="solver_est" localSheetId="25" hidden="1">1</definedName>
    <definedName name="solver_est" localSheetId="29" hidden="1">1</definedName>
    <definedName name="solver_est" localSheetId="26" hidden="1">1</definedName>
    <definedName name="solver_est" localSheetId="27" hidden="1">1</definedName>
    <definedName name="solver_est" localSheetId="34" hidden="1">1</definedName>
    <definedName name="solver_est" localSheetId="37" hidden="1">1</definedName>
    <definedName name="solver_est" localSheetId="38" hidden="1">1</definedName>
    <definedName name="solver_est" localSheetId="45" hidden="1">1</definedName>
    <definedName name="solver_est" localSheetId="44" hidden="1">1</definedName>
    <definedName name="solver_est" localSheetId="48" hidden="1">1</definedName>
    <definedName name="solver_est" localSheetId="8" hidden="1">1</definedName>
    <definedName name="solver_est" localSheetId="15" hidden="1">1</definedName>
    <definedName name="solver_est" localSheetId="16" hidden="1">1</definedName>
    <definedName name="solver_est" localSheetId="14" hidden="1">1</definedName>
    <definedName name="solver_est" localSheetId="17" hidden="1">1</definedName>
    <definedName name="solver_itr" localSheetId="23" hidden="1">2147483647</definedName>
    <definedName name="solver_itr" localSheetId="24" hidden="1">2147483647</definedName>
    <definedName name="solver_itr" localSheetId="28" hidden="1">2147483647</definedName>
    <definedName name="solver_itr" localSheetId="25" hidden="1">2147483647</definedName>
    <definedName name="solver_itr" localSheetId="29" hidden="1">2147483647</definedName>
    <definedName name="solver_itr" localSheetId="26" hidden="1">2147483647</definedName>
    <definedName name="solver_itr" localSheetId="27" hidden="1">2147483647</definedName>
    <definedName name="solver_itr" localSheetId="34" hidden="1">2147483647</definedName>
    <definedName name="solver_itr" localSheetId="37" hidden="1">2147483647</definedName>
    <definedName name="solver_itr" localSheetId="38" hidden="1">2147483647</definedName>
    <definedName name="solver_itr" localSheetId="45" hidden="1">2147483647</definedName>
    <definedName name="solver_itr" localSheetId="44" hidden="1">2147483647</definedName>
    <definedName name="solver_itr" localSheetId="48" hidden="1">2147483647</definedName>
    <definedName name="solver_itr" localSheetId="8" hidden="1">2147483647</definedName>
    <definedName name="solver_itr" localSheetId="15" hidden="1">2147483647</definedName>
    <definedName name="solver_itr" localSheetId="16" hidden="1">2147483647</definedName>
    <definedName name="solver_itr" localSheetId="14" hidden="1">2147483647</definedName>
    <definedName name="solver_itr" localSheetId="17" hidden="1">2147483647</definedName>
    <definedName name="solver_lhs1" localSheetId="29" hidden="1">'10-T-weights5'!$J$15</definedName>
    <definedName name="solver_lhs1" localSheetId="45" hidden="1">'14-Maximizing IR'!$B$43</definedName>
    <definedName name="solver_lhs1" localSheetId="44" hidden="1">'14-Maximizing IR1'!$H$14</definedName>
    <definedName name="solver_lhs1" localSheetId="8" hidden="1">'7-Var'!$B$64</definedName>
    <definedName name="solver_lhs1" localSheetId="15" hidden="1">'8-active portfolio'!$B$16</definedName>
    <definedName name="solver_lhs1" localSheetId="14" hidden="1">'8-Efficient Frontier'!$E$27</definedName>
    <definedName name="solver_lhs2" localSheetId="45" hidden="1">'14-Maximizing IR'!$C$41</definedName>
    <definedName name="solver_lhs2" localSheetId="8" hidden="1">'7-Var'!$B$65</definedName>
    <definedName name="solver_lhs3" localSheetId="45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3" hidden="1">2147483647</definedName>
    <definedName name="solver_mip" localSheetId="24" hidden="1">2147483647</definedName>
    <definedName name="solver_mip" localSheetId="28" hidden="1">2147483647</definedName>
    <definedName name="solver_mip" localSheetId="25" hidden="1">2147483647</definedName>
    <definedName name="solver_mip" localSheetId="29" hidden="1">2147483647</definedName>
    <definedName name="solver_mip" localSheetId="26" hidden="1">2147483647</definedName>
    <definedName name="solver_mip" localSheetId="27" hidden="1">2147483647</definedName>
    <definedName name="solver_mip" localSheetId="34" hidden="1">2147483647</definedName>
    <definedName name="solver_mip" localSheetId="37" hidden="1">2147483647</definedName>
    <definedName name="solver_mip" localSheetId="38" hidden="1">2147483647</definedName>
    <definedName name="solver_mip" localSheetId="45" hidden="1">2147483647</definedName>
    <definedName name="solver_mip" localSheetId="44" hidden="1">2147483647</definedName>
    <definedName name="solver_mip" localSheetId="48" hidden="1">2147483647</definedName>
    <definedName name="solver_mip" localSheetId="8" hidden="1">2147483647</definedName>
    <definedName name="solver_mip" localSheetId="15" hidden="1">2147483647</definedName>
    <definedName name="solver_mip" localSheetId="16" hidden="1">2147483647</definedName>
    <definedName name="solver_mip" localSheetId="14" hidden="1">2147483647</definedName>
    <definedName name="solver_mip" localSheetId="17" hidden="1">2147483647</definedName>
    <definedName name="solver_mni" localSheetId="23" hidden="1">30</definedName>
    <definedName name="solver_mni" localSheetId="24" hidden="1">30</definedName>
    <definedName name="solver_mni" localSheetId="28" hidden="1">30</definedName>
    <definedName name="solver_mni" localSheetId="25" hidden="1">30</definedName>
    <definedName name="solver_mni" localSheetId="29" hidden="1">30</definedName>
    <definedName name="solver_mni" localSheetId="26" hidden="1">30</definedName>
    <definedName name="solver_mni" localSheetId="27" hidden="1">30</definedName>
    <definedName name="solver_mni" localSheetId="34" hidden="1">30</definedName>
    <definedName name="solver_mni" localSheetId="37" hidden="1">30</definedName>
    <definedName name="solver_mni" localSheetId="38" hidden="1">30</definedName>
    <definedName name="solver_mni" localSheetId="45" hidden="1">30</definedName>
    <definedName name="solver_mni" localSheetId="44" hidden="1">30</definedName>
    <definedName name="solver_mni" localSheetId="48" hidden="1">30</definedName>
    <definedName name="solver_mni" localSheetId="8" hidden="1">30</definedName>
    <definedName name="solver_mni" localSheetId="15" hidden="1">30</definedName>
    <definedName name="solver_mni" localSheetId="16" hidden="1">30</definedName>
    <definedName name="solver_mni" localSheetId="14" hidden="1">30</definedName>
    <definedName name="solver_mni" localSheetId="17" hidden="1">30</definedName>
    <definedName name="solver_mrt" localSheetId="23" hidden="1">0.075</definedName>
    <definedName name="solver_mrt" localSheetId="24" hidden="1">0.075</definedName>
    <definedName name="solver_mrt" localSheetId="28" hidden="1">0.075</definedName>
    <definedName name="solver_mrt" localSheetId="25" hidden="1">0.075</definedName>
    <definedName name="solver_mrt" localSheetId="29" hidden="1">0.075</definedName>
    <definedName name="solver_mrt" localSheetId="26" hidden="1">0.075</definedName>
    <definedName name="solver_mrt" localSheetId="27" hidden="1">0.075</definedName>
    <definedName name="solver_mrt" localSheetId="34" hidden="1">0.075</definedName>
    <definedName name="solver_mrt" localSheetId="37" hidden="1">0.075</definedName>
    <definedName name="solver_mrt" localSheetId="38" hidden="1">0.075</definedName>
    <definedName name="solver_mrt" localSheetId="45" hidden="1">0.075</definedName>
    <definedName name="solver_mrt" localSheetId="44" hidden="1">0.075</definedName>
    <definedName name="solver_mrt" localSheetId="48" hidden="1">0.075</definedName>
    <definedName name="solver_mrt" localSheetId="8" hidden="1">0.075</definedName>
    <definedName name="solver_mrt" localSheetId="15" hidden="1">0.075</definedName>
    <definedName name="solver_mrt" localSheetId="16" hidden="1">0.075</definedName>
    <definedName name="solver_mrt" localSheetId="14" hidden="1">0.075</definedName>
    <definedName name="solver_mrt" localSheetId="17" hidden="1">0.075</definedName>
    <definedName name="solver_msl" localSheetId="23" hidden="1">2</definedName>
    <definedName name="solver_msl" localSheetId="24" hidden="1">2</definedName>
    <definedName name="solver_msl" localSheetId="28" hidden="1">2</definedName>
    <definedName name="solver_msl" localSheetId="25" hidden="1">2</definedName>
    <definedName name="solver_msl" localSheetId="29" hidden="1">2</definedName>
    <definedName name="solver_msl" localSheetId="26" hidden="1">2</definedName>
    <definedName name="solver_msl" localSheetId="27" hidden="1">2</definedName>
    <definedName name="solver_msl" localSheetId="34" hidden="1">2</definedName>
    <definedName name="solver_msl" localSheetId="37" hidden="1">2</definedName>
    <definedName name="solver_msl" localSheetId="38" hidden="1">2</definedName>
    <definedName name="solver_msl" localSheetId="45" hidden="1">2</definedName>
    <definedName name="solver_msl" localSheetId="44" hidden="1">2</definedName>
    <definedName name="solver_msl" localSheetId="48" hidden="1">2</definedName>
    <definedName name="solver_msl" localSheetId="8" hidden="1">2</definedName>
    <definedName name="solver_msl" localSheetId="15" hidden="1">2</definedName>
    <definedName name="solver_msl" localSheetId="16" hidden="1">2</definedName>
    <definedName name="solver_msl" localSheetId="14" hidden="1">2</definedName>
    <definedName name="solver_msl" localSheetId="17" hidden="1">2</definedName>
    <definedName name="solver_neg" localSheetId="31" hidden="1">1</definedName>
    <definedName name="solver_neg" localSheetId="30" hidden="1">1</definedName>
    <definedName name="solver_neg" localSheetId="23" hidden="1">2</definedName>
    <definedName name="solver_neg" localSheetId="24" hidden="1">2</definedName>
    <definedName name="solver_neg" localSheetId="28" hidden="1">2</definedName>
    <definedName name="solver_neg" localSheetId="25" hidden="1">2</definedName>
    <definedName name="solver_neg" localSheetId="29" hidden="1">2</definedName>
    <definedName name="solver_neg" localSheetId="26" hidden="1">2</definedName>
    <definedName name="solver_neg" localSheetId="27" hidden="1">2</definedName>
    <definedName name="solver_neg" localSheetId="34" hidden="1">2</definedName>
    <definedName name="solver_neg" localSheetId="37" hidden="1">2</definedName>
    <definedName name="solver_neg" localSheetId="38" hidden="1">2</definedName>
    <definedName name="solver_neg" localSheetId="45" hidden="1">2</definedName>
    <definedName name="solver_neg" localSheetId="44" hidden="1">2</definedName>
    <definedName name="solver_neg" localSheetId="48" hidden="1">1</definedName>
    <definedName name="solver_neg" localSheetId="8" hidden="1">2</definedName>
    <definedName name="solver_neg" localSheetId="15" hidden="1">2</definedName>
    <definedName name="solver_neg" localSheetId="16" hidden="1">2</definedName>
    <definedName name="solver_neg" localSheetId="14" hidden="1">2</definedName>
    <definedName name="solver_neg" localSheetId="17" hidden="1">2</definedName>
    <definedName name="solver_nod" localSheetId="23" hidden="1">2147483647</definedName>
    <definedName name="solver_nod" localSheetId="24" hidden="1">2147483647</definedName>
    <definedName name="solver_nod" localSheetId="28" hidden="1">2147483647</definedName>
    <definedName name="solver_nod" localSheetId="25" hidden="1">2147483647</definedName>
    <definedName name="solver_nod" localSheetId="29" hidden="1">2147483647</definedName>
    <definedName name="solver_nod" localSheetId="26" hidden="1">2147483647</definedName>
    <definedName name="solver_nod" localSheetId="27" hidden="1">2147483647</definedName>
    <definedName name="solver_nod" localSheetId="34" hidden="1">2147483647</definedName>
    <definedName name="solver_nod" localSheetId="37" hidden="1">2147483647</definedName>
    <definedName name="solver_nod" localSheetId="38" hidden="1">2147483647</definedName>
    <definedName name="solver_nod" localSheetId="45" hidden="1">2147483647</definedName>
    <definedName name="solver_nod" localSheetId="44" hidden="1">2147483647</definedName>
    <definedName name="solver_nod" localSheetId="48" hidden="1">2147483647</definedName>
    <definedName name="solver_nod" localSheetId="8" hidden="1">2147483647</definedName>
    <definedName name="solver_nod" localSheetId="15" hidden="1">2147483647</definedName>
    <definedName name="solver_nod" localSheetId="16" hidden="1">2147483647</definedName>
    <definedName name="solver_nod" localSheetId="14" hidden="1">2147483647</definedName>
    <definedName name="solver_nod" localSheetId="17" hidden="1">2147483647</definedName>
    <definedName name="solver_num" localSheetId="31" hidden="1">0</definedName>
    <definedName name="solver_num" localSheetId="30" hidden="1">0</definedName>
    <definedName name="solver_num" localSheetId="23" hidden="1">0</definedName>
    <definedName name="solver_num" localSheetId="24" hidden="1">0</definedName>
    <definedName name="solver_num" localSheetId="28" hidden="1">0</definedName>
    <definedName name="solver_num" localSheetId="25" hidden="1">0</definedName>
    <definedName name="solver_num" localSheetId="29" hidden="1">0</definedName>
    <definedName name="solver_num" localSheetId="26" hidden="1">0</definedName>
    <definedName name="solver_num" localSheetId="27" hidden="1">0</definedName>
    <definedName name="solver_num" localSheetId="34" hidden="1">0</definedName>
    <definedName name="solver_num" localSheetId="37" hidden="1">0</definedName>
    <definedName name="solver_num" localSheetId="38" hidden="1">0</definedName>
    <definedName name="solver_num" localSheetId="45" hidden="1">2</definedName>
    <definedName name="solver_num" localSheetId="44" hidden="1">1</definedName>
    <definedName name="solver_num" localSheetId="48" hidden="1">0</definedName>
    <definedName name="solver_num" localSheetId="8" hidden="1">4</definedName>
    <definedName name="solver_num" localSheetId="15" hidden="1">0</definedName>
    <definedName name="solver_num" localSheetId="16" hidden="1">0</definedName>
    <definedName name="solver_num" localSheetId="14" hidden="1">1</definedName>
    <definedName name="solver_num" localSheetId="17" hidden="1">0</definedName>
    <definedName name="solver_nwt" localSheetId="23" hidden="1">1</definedName>
    <definedName name="solver_nwt" localSheetId="24" hidden="1">1</definedName>
    <definedName name="solver_nwt" localSheetId="28" hidden="1">1</definedName>
    <definedName name="solver_nwt" localSheetId="25" hidden="1">1</definedName>
    <definedName name="solver_nwt" localSheetId="29" hidden="1">1</definedName>
    <definedName name="solver_nwt" localSheetId="26" hidden="1">1</definedName>
    <definedName name="solver_nwt" localSheetId="27" hidden="1">1</definedName>
    <definedName name="solver_nwt" localSheetId="34" hidden="1">1</definedName>
    <definedName name="solver_nwt" localSheetId="37" hidden="1">1</definedName>
    <definedName name="solver_nwt" localSheetId="38" hidden="1">1</definedName>
    <definedName name="solver_nwt" localSheetId="45" hidden="1">1</definedName>
    <definedName name="solver_nwt" localSheetId="44" hidden="1">1</definedName>
    <definedName name="solver_nwt" localSheetId="48" hidden="1">1</definedName>
    <definedName name="solver_nwt" localSheetId="8" hidden="1">1</definedName>
    <definedName name="solver_nwt" localSheetId="15" hidden="1">1</definedName>
    <definedName name="solver_nwt" localSheetId="16" hidden="1">1</definedName>
    <definedName name="solver_nwt" localSheetId="14" hidden="1">1</definedName>
    <definedName name="solver_nwt" localSheetId="17" hidden="1">1</definedName>
    <definedName name="solver_opt" localSheetId="31" hidden="1">'10-alpha test'!$C$7</definedName>
    <definedName name="solver_opt" localSheetId="30" hidden="1">'10-alphas5'!$C$7</definedName>
    <definedName name="solver_opt" localSheetId="23" hidden="1">'10-CAPM'!$G$13</definedName>
    <definedName name="solver_opt" localSheetId="24" hidden="1">'10-Out of Sample'!$J$13</definedName>
    <definedName name="solver_opt" localSheetId="28" hidden="1">'10-SMB'!$G$16</definedName>
    <definedName name="solver_opt" localSheetId="25" hidden="1">'10-Spanning Test'!$L$13</definedName>
    <definedName name="solver_opt" localSheetId="29" hidden="1">'10-T-weights5'!$J$21</definedName>
    <definedName name="solver_opt" localSheetId="26" hidden="1">'10-Zero Cost I'!$N$15</definedName>
    <definedName name="solver_opt" localSheetId="27" hidden="1">'10-Zero Cost II'!$K$13</definedName>
    <definedName name="solver_opt" localSheetId="34" hidden="1">'11-CAPM Anom'!$M$8</definedName>
    <definedName name="solver_opt" localSheetId="37" hidden="1">'13-Consensus Model'!$K$27</definedName>
    <definedName name="solver_opt" localSheetId="38" hidden="1">'13-Thesis Model'!$K$27</definedName>
    <definedName name="solver_opt" localSheetId="45" hidden="1">'14-Maximizing IR'!$B$45</definedName>
    <definedName name="solver_opt" localSheetId="44" hidden="1">'14-Maximizing IR1'!$J$14</definedName>
    <definedName name="solver_opt" localSheetId="48" hidden="1">'16-Debt Value'!$C$9</definedName>
    <definedName name="solver_opt" localSheetId="8" hidden="1">'7-Var'!$A$66</definedName>
    <definedName name="solver_opt" localSheetId="15" hidden="1">'8-active portfolio'!$B$17</definedName>
    <definedName name="solver_opt" localSheetId="16" hidden="1">'8-alpha'!$G$45</definedName>
    <definedName name="solver_opt" localSheetId="14" hidden="1">'8-Efficient Frontier'!$F$38</definedName>
    <definedName name="solver_opt" localSheetId="17" hidden="1">'8-Var2'!$B$25</definedName>
    <definedName name="solver_pre" localSheetId="23" hidden="1">0.000001</definedName>
    <definedName name="solver_pre" localSheetId="24" hidden="1">0.000001</definedName>
    <definedName name="solver_pre" localSheetId="28" hidden="1">0.000001</definedName>
    <definedName name="solver_pre" localSheetId="25" hidden="1">0.000001</definedName>
    <definedName name="solver_pre" localSheetId="29" hidden="1">0.000001</definedName>
    <definedName name="solver_pre" localSheetId="26" hidden="1">0.000001</definedName>
    <definedName name="solver_pre" localSheetId="27" hidden="1">0.000001</definedName>
    <definedName name="solver_pre" localSheetId="34" hidden="1">0.000001</definedName>
    <definedName name="solver_pre" localSheetId="37" hidden="1">0.000001</definedName>
    <definedName name="solver_pre" localSheetId="38" hidden="1">0.000001</definedName>
    <definedName name="solver_pre" localSheetId="45" hidden="1">0.000001</definedName>
    <definedName name="solver_pre" localSheetId="44" hidden="1">0.000001</definedName>
    <definedName name="solver_pre" localSheetId="48" hidden="1">0.000001</definedName>
    <definedName name="solver_pre" localSheetId="8" hidden="1">0.000001</definedName>
    <definedName name="solver_pre" localSheetId="15" hidden="1">0.000001</definedName>
    <definedName name="solver_pre" localSheetId="16" hidden="1">0.000001</definedName>
    <definedName name="solver_pre" localSheetId="14" hidden="1">0.000001</definedName>
    <definedName name="solver_pre" localSheetId="17" hidden="1">0.000001</definedName>
    <definedName name="solver_rbv" localSheetId="23" hidden="1">1</definedName>
    <definedName name="solver_rbv" localSheetId="24" hidden="1">1</definedName>
    <definedName name="solver_rbv" localSheetId="28" hidden="1">1</definedName>
    <definedName name="solver_rbv" localSheetId="25" hidden="1">1</definedName>
    <definedName name="solver_rbv" localSheetId="29" hidden="1">1</definedName>
    <definedName name="solver_rbv" localSheetId="26" hidden="1">1</definedName>
    <definedName name="solver_rbv" localSheetId="27" hidden="1">1</definedName>
    <definedName name="solver_rbv" localSheetId="34" hidden="1">1</definedName>
    <definedName name="solver_rbv" localSheetId="37" hidden="1">1</definedName>
    <definedName name="solver_rbv" localSheetId="38" hidden="1">1</definedName>
    <definedName name="solver_rbv" localSheetId="45" hidden="1">2</definedName>
    <definedName name="solver_rbv" localSheetId="44" hidden="1">2</definedName>
    <definedName name="solver_rbv" localSheetId="48" hidden="1">1</definedName>
    <definedName name="solver_rbv" localSheetId="8" hidden="1">1</definedName>
    <definedName name="solver_rbv" localSheetId="15" hidden="1">1</definedName>
    <definedName name="solver_rbv" localSheetId="16" hidden="1">1</definedName>
    <definedName name="solver_rbv" localSheetId="14" hidden="1">1</definedName>
    <definedName name="solver_rbv" localSheetId="17" hidden="1">1</definedName>
    <definedName name="solver_rel1" localSheetId="29" hidden="1">2</definedName>
    <definedName name="solver_rel1" localSheetId="45" hidden="1">2</definedName>
    <definedName name="solver_rel1" localSheetId="44" hidden="1">2</definedName>
    <definedName name="solver_rel1" localSheetId="8" hidden="1">2</definedName>
    <definedName name="solver_rel1" localSheetId="15" hidden="1">2</definedName>
    <definedName name="solver_rel1" localSheetId="14" hidden="1">2</definedName>
    <definedName name="solver_rel2" localSheetId="45" hidden="1">2</definedName>
    <definedName name="solver_rel2" localSheetId="8" hidden="1">2</definedName>
    <definedName name="solver_rel3" localSheetId="45" hidden="1">2</definedName>
    <definedName name="solver_rel3" localSheetId="8" hidden="1">2</definedName>
    <definedName name="solver_rel4" localSheetId="8" hidden="1">2</definedName>
    <definedName name="solver_rhs1" localSheetId="29" hidden="1">1</definedName>
    <definedName name="solver_rhs1" localSheetId="45" hidden="1">0.05</definedName>
    <definedName name="solver_rhs1" localSheetId="44" hidden="1">0.05</definedName>
    <definedName name="solver_rhs1" localSheetId="8" hidden="1">0</definedName>
    <definedName name="solver_rhs1" localSheetId="15" hidden="1">0.2</definedName>
    <definedName name="solver_rhs1" localSheetId="14" hidden="1">'8-Efficient Frontier'!$G$27</definedName>
    <definedName name="solver_rhs2" localSheetId="45" hidden="1">1</definedName>
    <definedName name="solver_rhs2" localSheetId="8" hidden="1">1</definedName>
    <definedName name="solver_rhs3" localSheetId="45" hidden="1">0</definedName>
    <definedName name="solver_rhs3" localSheetId="8" hidden="1">0</definedName>
    <definedName name="solver_rhs4" localSheetId="8" hidden="1">1</definedName>
    <definedName name="solver_rlx" localSheetId="23" hidden="1">2</definedName>
    <definedName name="solver_rlx" localSheetId="24" hidden="1">2</definedName>
    <definedName name="solver_rlx" localSheetId="28" hidden="1">2</definedName>
    <definedName name="solver_rlx" localSheetId="25" hidden="1">2</definedName>
    <definedName name="solver_rlx" localSheetId="29" hidden="1">2</definedName>
    <definedName name="solver_rlx" localSheetId="26" hidden="1">2</definedName>
    <definedName name="solver_rlx" localSheetId="27" hidden="1">2</definedName>
    <definedName name="solver_rlx" localSheetId="34" hidden="1">2</definedName>
    <definedName name="solver_rlx" localSheetId="37" hidden="1">2</definedName>
    <definedName name="solver_rlx" localSheetId="38" hidden="1">2</definedName>
    <definedName name="solver_rlx" localSheetId="45" hidden="1">2</definedName>
    <definedName name="solver_rlx" localSheetId="44" hidden="1">2</definedName>
    <definedName name="solver_rlx" localSheetId="48" hidden="1">2</definedName>
    <definedName name="solver_rlx" localSheetId="8" hidden="1">2</definedName>
    <definedName name="solver_rlx" localSheetId="15" hidden="1">2</definedName>
    <definedName name="solver_rlx" localSheetId="16" hidden="1">2</definedName>
    <definedName name="solver_rlx" localSheetId="14" hidden="1">2</definedName>
    <definedName name="solver_rlx" localSheetId="17" hidden="1">2</definedName>
    <definedName name="solver_rsd" localSheetId="23" hidden="1">0</definedName>
    <definedName name="solver_rsd" localSheetId="24" hidden="1">0</definedName>
    <definedName name="solver_rsd" localSheetId="28" hidden="1">0</definedName>
    <definedName name="solver_rsd" localSheetId="25" hidden="1">0</definedName>
    <definedName name="solver_rsd" localSheetId="29" hidden="1">0</definedName>
    <definedName name="solver_rsd" localSheetId="26" hidden="1">0</definedName>
    <definedName name="solver_rsd" localSheetId="27" hidden="1">0</definedName>
    <definedName name="solver_rsd" localSheetId="34" hidden="1">0</definedName>
    <definedName name="solver_rsd" localSheetId="37" hidden="1">0</definedName>
    <definedName name="solver_rsd" localSheetId="38" hidden="1">0</definedName>
    <definedName name="solver_rsd" localSheetId="45" hidden="1">0</definedName>
    <definedName name="solver_rsd" localSheetId="44" hidden="1">0</definedName>
    <definedName name="solver_rsd" localSheetId="48" hidden="1">0</definedName>
    <definedName name="solver_rsd" localSheetId="8" hidden="1">0</definedName>
    <definedName name="solver_rsd" localSheetId="15" hidden="1">0</definedName>
    <definedName name="solver_rsd" localSheetId="16" hidden="1">0</definedName>
    <definedName name="solver_rsd" localSheetId="14" hidden="1">0</definedName>
    <definedName name="solver_rsd" localSheetId="17" hidden="1">0</definedName>
    <definedName name="solver_scl" localSheetId="23" hidden="1">1</definedName>
    <definedName name="solver_scl" localSheetId="24" hidden="1">1</definedName>
    <definedName name="solver_scl" localSheetId="28" hidden="1">1</definedName>
    <definedName name="solver_scl" localSheetId="25" hidden="1">1</definedName>
    <definedName name="solver_scl" localSheetId="29" hidden="1">1</definedName>
    <definedName name="solver_scl" localSheetId="26" hidden="1">1</definedName>
    <definedName name="solver_scl" localSheetId="27" hidden="1">1</definedName>
    <definedName name="solver_scl" localSheetId="34" hidden="1">1</definedName>
    <definedName name="solver_scl" localSheetId="37" hidden="1">1</definedName>
    <definedName name="solver_scl" localSheetId="38" hidden="1">1</definedName>
    <definedName name="solver_scl" localSheetId="45" hidden="1">2</definedName>
    <definedName name="solver_scl" localSheetId="44" hidden="1">2</definedName>
    <definedName name="solver_scl" localSheetId="48" hidden="1">1</definedName>
    <definedName name="solver_scl" localSheetId="8" hidden="1">1</definedName>
    <definedName name="solver_scl" localSheetId="15" hidden="1">1</definedName>
    <definedName name="solver_scl" localSheetId="16" hidden="1">1</definedName>
    <definedName name="solver_scl" localSheetId="14" hidden="1">1</definedName>
    <definedName name="solver_scl" localSheetId="17" hidden="1">1</definedName>
    <definedName name="solver_sho" localSheetId="23" hidden="1">2</definedName>
    <definedName name="solver_sho" localSheetId="24" hidden="1">2</definedName>
    <definedName name="solver_sho" localSheetId="28" hidden="1">2</definedName>
    <definedName name="solver_sho" localSheetId="25" hidden="1">2</definedName>
    <definedName name="solver_sho" localSheetId="29" hidden="1">2</definedName>
    <definedName name="solver_sho" localSheetId="26" hidden="1">2</definedName>
    <definedName name="solver_sho" localSheetId="27" hidden="1">2</definedName>
    <definedName name="solver_sho" localSheetId="34" hidden="1">2</definedName>
    <definedName name="solver_sho" localSheetId="37" hidden="1">2</definedName>
    <definedName name="solver_sho" localSheetId="38" hidden="1">2</definedName>
    <definedName name="solver_sho" localSheetId="45" hidden="1">2</definedName>
    <definedName name="solver_sho" localSheetId="44" hidden="1">2</definedName>
    <definedName name="solver_sho" localSheetId="48" hidden="1">2</definedName>
    <definedName name="solver_sho" localSheetId="8" hidden="1">2</definedName>
    <definedName name="solver_sho" localSheetId="15" hidden="1">2</definedName>
    <definedName name="solver_sho" localSheetId="16" hidden="1">2</definedName>
    <definedName name="solver_sho" localSheetId="14" hidden="1">2</definedName>
    <definedName name="solver_sho" localSheetId="17" hidden="1">2</definedName>
    <definedName name="solver_ssz" localSheetId="23" hidden="1">100</definedName>
    <definedName name="solver_ssz" localSheetId="24" hidden="1">100</definedName>
    <definedName name="solver_ssz" localSheetId="28" hidden="1">100</definedName>
    <definedName name="solver_ssz" localSheetId="25" hidden="1">100</definedName>
    <definedName name="solver_ssz" localSheetId="29" hidden="1">100</definedName>
    <definedName name="solver_ssz" localSheetId="26" hidden="1">100</definedName>
    <definedName name="solver_ssz" localSheetId="27" hidden="1">100</definedName>
    <definedName name="solver_ssz" localSheetId="34" hidden="1">100</definedName>
    <definedName name="solver_ssz" localSheetId="37" hidden="1">100</definedName>
    <definedName name="solver_ssz" localSheetId="38" hidden="1">100</definedName>
    <definedName name="solver_ssz" localSheetId="45" hidden="1">100</definedName>
    <definedName name="solver_ssz" localSheetId="44" hidden="1">100</definedName>
    <definedName name="solver_ssz" localSheetId="48" hidden="1">100</definedName>
    <definedName name="solver_ssz" localSheetId="8" hidden="1">100</definedName>
    <definedName name="solver_ssz" localSheetId="15" hidden="1">100</definedName>
    <definedName name="solver_ssz" localSheetId="16" hidden="1">100</definedName>
    <definedName name="solver_ssz" localSheetId="14" hidden="1">100</definedName>
    <definedName name="solver_ssz" localSheetId="17" hidden="1">100</definedName>
    <definedName name="solver_tim" localSheetId="23" hidden="1">2147483647</definedName>
    <definedName name="solver_tim" localSheetId="24" hidden="1">2147483647</definedName>
    <definedName name="solver_tim" localSheetId="28" hidden="1">2147483647</definedName>
    <definedName name="solver_tim" localSheetId="25" hidden="1">2147483647</definedName>
    <definedName name="solver_tim" localSheetId="29" hidden="1">2147483647</definedName>
    <definedName name="solver_tim" localSheetId="26" hidden="1">2147483647</definedName>
    <definedName name="solver_tim" localSheetId="27" hidden="1">2147483647</definedName>
    <definedName name="solver_tim" localSheetId="34" hidden="1">2147483647</definedName>
    <definedName name="solver_tim" localSheetId="37" hidden="1">2147483647</definedName>
    <definedName name="solver_tim" localSheetId="38" hidden="1">2147483647</definedName>
    <definedName name="solver_tim" localSheetId="45" hidden="1">2147483647</definedName>
    <definedName name="solver_tim" localSheetId="44" hidden="1">2147483647</definedName>
    <definedName name="solver_tim" localSheetId="48" hidden="1">2147483647</definedName>
    <definedName name="solver_tim" localSheetId="8" hidden="1">2147483647</definedName>
    <definedName name="solver_tim" localSheetId="15" hidden="1">2147483647</definedName>
    <definedName name="solver_tim" localSheetId="16" hidden="1">2147483647</definedName>
    <definedName name="solver_tim" localSheetId="14" hidden="1">2147483647</definedName>
    <definedName name="solver_tim" localSheetId="17" hidden="1">2147483647</definedName>
    <definedName name="solver_tol" localSheetId="23" hidden="1">0.01</definedName>
    <definedName name="solver_tol" localSheetId="24" hidden="1">0.01</definedName>
    <definedName name="solver_tol" localSheetId="28" hidden="1">0.01</definedName>
    <definedName name="solver_tol" localSheetId="25" hidden="1">0.01</definedName>
    <definedName name="solver_tol" localSheetId="29" hidden="1">0.01</definedName>
    <definedName name="solver_tol" localSheetId="26" hidden="1">0.01</definedName>
    <definedName name="solver_tol" localSheetId="27" hidden="1">0.01</definedName>
    <definedName name="solver_tol" localSheetId="34" hidden="1">0.01</definedName>
    <definedName name="solver_tol" localSheetId="37" hidden="1">0.01</definedName>
    <definedName name="solver_tol" localSheetId="38" hidden="1">0.01</definedName>
    <definedName name="solver_tol" localSheetId="45" hidden="1">0.01</definedName>
    <definedName name="solver_tol" localSheetId="44" hidden="1">0.01</definedName>
    <definedName name="solver_tol" localSheetId="48" hidden="1">0.01</definedName>
    <definedName name="solver_tol" localSheetId="8" hidden="1">0.01</definedName>
    <definedName name="solver_tol" localSheetId="15" hidden="1">0.01</definedName>
    <definedName name="solver_tol" localSheetId="16" hidden="1">0.01</definedName>
    <definedName name="solver_tol" localSheetId="14" hidden="1">0.01</definedName>
    <definedName name="solver_tol" localSheetId="17" hidden="1">0.01</definedName>
    <definedName name="solver_typ" localSheetId="31" hidden="1">1</definedName>
    <definedName name="solver_typ" localSheetId="30" hidden="1">1</definedName>
    <definedName name="solver_typ" localSheetId="23" hidden="1">3</definedName>
    <definedName name="solver_typ" localSheetId="24" hidden="1">1</definedName>
    <definedName name="solver_typ" localSheetId="28" hidden="1">1</definedName>
    <definedName name="solver_typ" localSheetId="25" hidden="1">1</definedName>
    <definedName name="solver_typ" localSheetId="29" hidden="1">1</definedName>
    <definedName name="solver_typ" localSheetId="26" hidden="1">1</definedName>
    <definedName name="solver_typ" localSheetId="27" hidden="1">1</definedName>
    <definedName name="solver_typ" localSheetId="34" hidden="1">1</definedName>
    <definedName name="solver_typ" localSheetId="37" hidden="1">3</definedName>
    <definedName name="solver_typ" localSheetId="38" hidden="1">3</definedName>
    <definedName name="solver_typ" localSheetId="45" hidden="1">1</definedName>
    <definedName name="solver_typ" localSheetId="44" hidden="1">1</definedName>
    <definedName name="solver_typ" localSheetId="48" hidden="1">3</definedName>
    <definedName name="solver_typ" localSheetId="8" hidden="1">3</definedName>
    <definedName name="solver_typ" localSheetId="15" hidden="1">1</definedName>
    <definedName name="solver_typ" localSheetId="16" hidden="1">1</definedName>
    <definedName name="solver_typ" localSheetId="14" hidden="1">2</definedName>
    <definedName name="solver_typ" localSheetId="17" hidden="1">1</definedName>
    <definedName name="solver_val" localSheetId="31" hidden="1">0</definedName>
    <definedName name="solver_val" localSheetId="30" hidden="1">0</definedName>
    <definedName name="solver_val" localSheetId="23" hidden="1">1000</definedName>
    <definedName name="solver_val" localSheetId="24" hidden="1">0</definedName>
    <definedName name="solver_val" localSheetId="28" hidden="1">0</definedName>
    <definedName name="solver_val" localSheetId="25" hidden="1">0</definedName>
    <definedName name="solver_val" localSheetId="29" hidden="1">0</definedName>
    <definedName name="solver_val" localSheetId="26" hidden="1">0</definedName>
    <definedName name="solver_val" localSheetId="27" hidden="1">0</definedName>
    <definedName name="solver_val" localSheetId="34" hidden="1">9.259259</definedName>
    <definedName name="solver_val" localSheetId="37" hidden="1">12.15</definedName>
    <definedName name="solver_val" localSheetId="38" hidden="1">12.15</definedName>
    <definedName name="solver_val" localSheetId="45" hidden="1">0</definedName>
    <definedName name="solver_val" localSheetId="44" hidden="1">0</definedName>
    <definedName name="solver_val" localSheetId="48" hidden="1">30</definedName>
    <definedName name="solver_val" localSheetId="8" hidden="1">0</definedName>
    <definedName name="solver_val" localSheetId="15" hidden="1">0</definedName>
    <definedName name="solver_val" localSheetId="16" hidden="1">0</definedName>
    <definedName name="solver_val" localSheetId="14" hidden="1">-0.1</definedName>
    <definedName name="solver_val" localSheetId="17" hidden="1">0</definedName>
    <definedName name="solver_ver" localSheetId="31" hidden="1">3</definedName>
    <definedName name="solver_ver" localSheetId="30" hidden="1">3</definedName>
    <definedName name="solver_ver" localSheetId="23" hidden="1">3</definedName>
    <definedName name="solver_ver" localSheetId="24" hidden="1">3</definedName>
    <definedName name="solver_ver" localSheetId="28" hidden="1">3</definedName>
    <definedName name="solver_ver" localSheetId="25" hidden="1">3</definedName>
    <definedName name="solver_ver" localSheetId="29" hidden="1">3</definedName>
    <definedName name="solver_ver" localSheetId="26" hidden="1">3</definedName>
    <definedName name="solver_ver" localSheetId="27" hidden="1">3</definedName>
    <definedName name="solver_ver" localSheetId="34" hidden="1">3</definedName>
    <definedName name="solver_ver" localSheetId="37" hidden="1">3</definedName>
    <definedName name="solver_ver" localSheetId="38" hidden="1">3</definedName>
    <definedName name="solver_ver" localSheetId="45" hidden="1">3</definedName>
    <definedName name="solver_ver" localSheetId="44" hidden="1">3</definedName>
    <definedName name="solver_ver" localSheetId="48" hidden="1">3</definedName>
    <definedName name="solver_ver" localSheetId="8" hidden="1">3</definedName>
    <definedName name="solver_ver" localSheetId="15" hidden="1">3</definedName>
    <definedName name="solver_ver" localSheetId="16" hidden="1">3</definedName>
    <definedName name="solver_ver" localSheetId="14" hidden="1">3</definedName>
    <definedName name="solver_ver" localSheetId="17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11" l="1"/>
  <c r="C9" i="49"/>
  <c r="B14" i="49"/>
  <c r="B3" i="48"/>
  <c r="F3" i="48" s="1"/>
  <c r="C3" i="48"/>
  <c r="D3" i="48"/>
  <c r="A4" i="48"/>
  <c r="B4" i="48" s="1"/>
  <c r="C4" i="48"/>
  <c r="D4" i="48"/>
  <c r="A5" i="48"/>
  <c r="B5" i="48"/>
  <c r="C5" i="48"/>
  <c r="D5" i="48"/>
  <c r="F5" i="48" s="1"/>
  <c r="A6" i="48"/>
  <c r="D6" i="48"/>
  <c r="A7" i="48"/>
  <c r="B15" i="47"/>
  <c r="C15" i="47"/>
  <c r="D17" i="47"/>
  <c r="D15" i="47" s="1"/>
  <c r="I18" i="47"/>
  <c r="B22" i="47"/>
  <c r="B24" i="47"/>
  <c r="C22" i="47" s="1"/>
  <c r="D22" i="47"/>
  <c r="E22" i="47"/>
  <c r="B23" i="47"/>
  <c r="C23" i="47"/>
  <c r="D23" i="47"/>
  <c r="E23" i="47"/>
  <c r="D24" i="47"/>
  <c r="B28" i="47"/>
  <c r="B29" i="47"/>
  <c r="B30" i="47"/>
  <c r="K21" i="46"/>
  <c r="K22" i="46"/>
  <c r="D40" i="46" s="1"/>
  <c r="B23" i="46"/>
  <c r="C23" i="46"/>
  <c r="D23" i="46"/>
  <c r="E23" i="46"/>
  <c r="F23" i="46"/>
  <c r="G23" i="46"/>
  <c r="H23" i="46"/>
  <c r="I23" i="46"/>
  <c r="J23" i="46"/>
  <c r="K23" i="46"/>
  <c r="B39" i="46"/>
  <c r="C29" i="46" s="1"/>
  <c r="D27" i="46"/>
  <c r="B28" i="46"/>
  <c r="D28" i="46"/>
  <c r="B29" i="46"/>
  <c r="D29" i="46"/>
  <c r="D30" i="46"/>
  <c r="D31" i="46"/>
  <c r="D32" i="46"/>
  <c r="B33" i="46"/>
  <c r="D33" i="46"/>
  <c r="D34" i="46"/>
  <c r="D35" i="46"/>
  <c r="D36" i="46"/>
  <c r="B40" i="46"/>
  <c r="B43" i="46" s="1"/>
  <c r="F14" i="45"/>
  <c r="H14" i="45"/>
  <c r="I14" i="45"/>
  <c r="J14" i="45"/>
  <c r="F17" i="45"/>
  <c r="B18" i="45"/>
  <c r="C18" i="45"/>
  <c r="D18" i="45"/>
  <c r="E18" i="45"/>
  <c r="F18" i="45"/>
  <c r="F14" i="44"/>
  <c r="I14" i="44" s="1"/>
  <c r="H14" i="44"/>
  <c r="J14" i="44"/>
  <c r="B15" i="44"/>
  <c r="C15" i="44"/>
  <c r="D15" i="44"/>
  <c r="E15" i="44"/>
  <c r="B16" i="44"/>
  <c r="C16" i="44"/>
  <c r="D16" i="44"/>
  <c r="E16" i="44"/>
  <c r="F16" i="44"/>
  <c r="F10" i="43"/>
  <c r="F12" i="43" s="1"/>
  <c r="H10" i="43"/>
  <c r="B11" i="43"/>
  <c r="C11" i="43"/>
  <c r="H11" i="43" s="1"/>
  <c r="D11" i="43"/>
  <c r="E11" i="43"/>
  <c r="F11" i="43"/>
  <c r="I11" i="43"/>
  <c r="B12" i="43"/>
  <c r="H12" i="43" s="1"/>
  <c r="C12" i="43"/>
  <c r="D12" i="43"/>
  <c r="E12" i="43"/>
  <c r="I12" i="43"/>
  <c r="G11" i="42"/>
  <c r="G12" i="42"/>
  <c r="B13" i="42"/>
  <c r="G13" i="42" s="1"/>
  <c r="D13" i="42"/>
  <c r="G14" i="42"/>
  <c r="B17" i="42"/>
  <c r="C17" i="42"/>
  <c r="D17" i="42"/>
  <c r="E17" i="42"/>
  <c r="F17" i="42"/>
  <c r="H17" i="42"/>
  <c r="I17" i="42"/>
  <c r="B18" i="42"/>
  <c r="C18" i="42"/>
  <c r="D18" i="42"/>
  <c r="E18" i="42"/>
  <c r="F18" i="42"/>
  <c r="C19" i="42"/>
  <c r="D19" i="42"/>
  <c r="E19" i="42"/>
  <c r="F19" i="42"/>
  <c r="E5" i="41"/>
  <c r="F5" i="41"/>
  <c r="G5" i="41"/>
  <c r="H5" i="4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M6" i="41" s="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/>
  <c r="B8" i="40" s="1"/>
  <c r="B10" i="40" s="1"/>
  <c r="B11" i="40" s="1"/>
  <c r="B12" i="40" s="1"/>
  <c r="E8" i="40"/>
  <c r="F8" i="40"/>
  <c r="E12" i="40"/>
  <c r="F12" i="40"/>
  <c r="B13" i="40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13" i="40"/>
  <c r="E15" i="40" s="1"/>
  <c r="F13" i="40"/>
  <c r="F15" i="40" s="1"/>
  <c r="E31" i="40"/>
  <c r="F31" i="40"/>
  <c r="E32" i="40"/>
  <c r="F32" i="40"/>
  <c r="F3" i="39"/>
  <c r="E3" i="39" s="1"/>
  <c r="C4" i="39"/>
  <c r="F5" i="39"/>
  <c r="G5" i="39"/>
  <c r="H5" i="39"/>
  <c r="B15" i="39"/>
  <c r="C15" i="39"/>
  <c r="C21" i="39"/>
  <c r="C22" i="39"/>
  <c r="C23" i="39" s="1"/>
  <c r="L4" i="39" s="1"/>
  <c r="Q5" i="39"/>
  <c r="K9" i="39"/>
  <c r="L9" i="39"/>
  <c r="M9" i="39"/>
  <c r="M11" i="39" s="1"/>
  <c r="N9" i="39"/>
  <c r="N11" i="39" s="1"/>
  <c r="O9" i="39"/>
  <c r="P9" i="39"/>
  <c r="Q9" i="39"/>
  <c r="Q11" i="39" s="1"/>
  <c r="B11" i="39"/>
  <c r="B10" i="39"/>
  <c r="C11" i="39"/>
  <c r="C14" i="39" s="1"/>
  <c r="K11" i="39"/>
  <c r="L11" i="39"/>
  <c r="O11" i="39"/>
  <c r="P11" i="39"/>
  <c r="K24" i="39"/>
  <c r="F3" i="38"/>
  <c r="E3" i="38" s="1"/>
  <c r="B9" i="38"/>
  <c r="B13" i="38" s="1"/>
  <c r="C9" i="38"/>
  <c r="C13" i="38"/>
  <c r="C14" i="38" s="1"/>
  <c r="D9" i="38"/>
  <c r="D13" i="38" s="1"/>
  <c r="D14" i="38" s="1"/>
  <c r="D19" i="38"/>
  <c r="D20" i="38" s="1"/>
  <c r="E9" i="38"/>
  <c r="E10" i="38" s="1"/>
  <c r="F9" i="38"/>
  <c r="G9" i="38"/>
  <c r="G13" i="38"/>
  <c r="H9" i="38"/>
  <c r="H10" i="38" s="1"/>
  <c r="C5" i="38"/>
  <c r="D5" i="38"/>
  <c r="E5" i="38"/>
  <c r="F5" i="38"/>
  <c r="G5" i="38"/>
  <c r="H5" i="38"/>
  <c r="Q5" i="38"/>
  <c r="K9" i="38"/>
  <c r="K11" i="38" s="1"/>
  <c r="L9" i="38"/>
  <c r="M9" i="38"/>
  <c r="M11" i="38" s="1"/>
  <c r="N9" i="38"/>
  <c r="N11" i="38" s="1"/>
  <c r="O9" i="38"/>
  <c r="O11" i="38" s="1"/>
  <c r="P9" i="38"/>
  <c r="P11" i="38" s="1"/>
  <c r="Q9" i="38"/>
  <c r="Q11" i="38" s="1"/>
  <c r="B10" i="38"/>
  <c r="C10" i="38"/>
  <c r="G10" i="38"/>
  <c r="L11" i="38"/>
  <c r="K24" i="38"/>
  <c r="D13" i="37"/>
  <c r="C16" i="37" s="1"/>
  <c r="I9" i="36"/>
  <c r="I10" i="36" s="1"/>
  <c r="I17" i="36"/>
  <c r="M8" i="36"/>
  <c r="D11" i="36"/>
  <c r="D14" i="36"/>
  <c r="D16" i="36"/>
  <c r="M17" i="36"/>
  <c r="I21" i="36"/>
  <c r="D22" i="36"/>
  <c r="I22" i="36"/>
  <c r="M23" i="36"/>
  <c r="M28" i="36" s="1"/>
  <c r="D24" i="36"/>
  <c r="D25" i="36"/>
  <c r="D26" i="36" s="1"/>
  <c r="M27" i="36"/>
  <c r="M34" i="36"/>
  <c r="H3" i="35"/>
  <c r="I3" i="35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H14" i="35" s="1"/>
  <c r="J13" i="35"/>
  <c r="H15" i="35" s="1"/>
  <c r="Q13" i="35"/>
  <c r="R13" i="35"/>
  <c r="S13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X10" i="34"/>
  <c r="I3" i="33"/>
  <c r="H44" i="33" s="1"/>
  <c r="J3" i="33"/>
  <c r="I38" i="33" s="1"/>
  <c r="K3" i="33"/>
  <c r="L3" i="33"/>
  <c r="I4" i="33"/>
  <c r="J4" i="33"/>
  <c r="K4" i="33"/>
  <c r="J16" i="33" s="1"/>
  <c r="L4" i="33"/>
  <c r="H18" i="33"/>
  <c r="H19" i="33"/>
  <c r="H22" i="33"/>
  <c r="H23" i="33"/>
  <c r="H25" i="33"/>
  <c r="H32" i="33"/>
  <c r="H34" i="33"/>
  <c r="H35" i="33"/>
  <c r="H37" i="33"/>
  <c r="H40" i="33"/>
  <c r="H41" i="33"/>
  <c r="H42" i="33"/>
  <c r="H56" i="33"/>
  <c r="H59" i="33"/>
  <c r="H60" i="33"/>
  <c r="H64" i="33"/>
  <c r="H66" i="33"/>
  <c r="H67" i="33"/>
  <c r="H68" i="33"/>
  <c r="I16" i="33"/>
  <c r="I18" i="33"/>
  <c r="I19" i="33"/>
  <c r="I21" i="33"/>
  <c r="I31" i="33"/>
  <c r="I45" i="33"/>
  <c r="I51" i="33"/>
  <c r="I52" i="33"/>
  <c r="I63" i="33"/>
  <c r="I67" i="33"/>
  <c r="I68" i="33"/>
  <c r="J10" i="33"/>
  <c r="J11" i="33"/>
  <c r="J12" i="33"/>
  <c r="J13" i="33"/>
  <c r="J14" i="33"/>
  <c r="J15" i="33"/>
  <c r="J18" i="33"/>
  <c r="J19" i="33"/>
  <c r="J20" i="33"/>
  <c r="J22" i="33"/>
  <c r="J23" i="33"/>
  <c r="J24" i="33"/>
  <c r="J25" i="33"/>
  <c r="J27" i="33"/>
  <c r="J28" i="33"/>
  <c r="J29" i="33"/>
  <c r="J30" i="33"/>
  <c r="J31" i="33"/>
  <c r="J32" i="33"/>
  <c r="J33" i="33"/>
  <c r="J34" i="33"/>
  <c r="J35" i="33"/>
  <c r="J36" i="33"/>
  <c r="J37" i="33"/>
  <c r="J40" i="33"/>
  <c r="J41" i="33"/>
  <c r="J42" i="33"/>
  <c r="J44" i="33"/>
  <c r="J45" i="33"/>
  <c r="J46" i="33"/>
  <c r="J47" i="33"/>
  <c r="J49" i="33"/>
  <c r="J50" i="33"/>
  <c r="J51" i="33"/>
  <c r="J52" i="33"/>
  <c r="J53" i="33"/>
  <c r="J54" i="33"/>
  <c r="J55" i="33"/>
  <c r="J56" i="33"/>
  <c r="J57" i="33"/>
  <c r="J58" i="33"/>
  <c r="J59" i="33"/>
  <c r="J62" i="33"/>
  <c r="J63" i="33"/>
  <c r="J64" i="33"/>
  <c r="J66" i="33"/>
  <c r="J67" i="33"/>
  <c r="J68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N14" i="33"/>
  <c r="B7" i="32"/>
  <c r="C7" i="32"/>
  <c r="M7" i="32"/>
  <c r="B8" i="32"/>
  <c r="C8" i="32"/>
  <c r="M8" i="32"/>
  <c r="B9" i="32"/>
  <c r="C9" i="32"/>
  <c r="M9" i="32"/>
  <c r="B10" i="32"/>
  <c r="C10" i="32"/>
  <c r="M10" i="32"/>
  <c r="B11" i="32"/>
  <c r="C11" i="32" s="1"/>
  <c r="M11" i="32"/>
  <c r="B12" i="32"/>
  <c r="C12" i="32"/>
  <c r="M12" i="32"/>
  <c r="B13" i="32"/>
  <c r="C13" i="32"/>
  <c r="M13" i="32"/>
  <c r="B14" i="32"/>
  <c r="C14" i="32" s="1"/>
  <c r="M14" i="32"/>
  <c r="B15" i="32"/>
  <c r="C15" i="32" s="1"/>
  <c r="M15" i="32"/>
  <c r="B16" i="32"/>
  <c r="C16" i="32" s="1"/>
  <c r="M16" i="32"/>
  <c r="B17" i="32"/>
  <c r="C17" i="32"/>
  <c r="M17" i="32"/>
  <c r="B18" i="32"/>
  <c r="C18" i="32" s="1"/>
  <c r="M18" i="32"/>
  <c r="B19" i="32"/>
  <c r="C19" i="32" s="1"/>
  <c r="M19" i="32"/>
  <c r="B20" i="32"/>
  <c r="C20" i="32" s="1"/>
  <c r="M20" i="32"/>
  <c r="B21" i="32"/>
  <c r="C21" i="32" s="1"/>
  <c r="M21" i="32"/>
  <c r="B22" i="32"/>
  <c r="C22" i="32" s="1"/>
  <c r="M22" i="32"/>
  <c r="B23" i="32"/>
  <c r="C23" i="32" s="1"/>
  <c r="M23" i="32"/>
  <c r="B24" i="32"/>
  <c r="C24" i="32" s="1"/>
  <c r="M24" i="32"/>
  <c r="B25" i="32"/>
  <c r="C25" i="32" s="1"/>
  <c r="M25" i="32"/>
  <c r="B26" i="32"/>
  <c r="C26" i="32"/>
  <c r="M26" i="32"/>
  <c r="B27" i="32"/>
  <c r="C27" i="32" s="1"/>
  <c r="M27" i="32"/>
  <c r="B28" i="32"/>
  <c r="C28" i="32" s="1"/>
  <c r="M28" i="32"/>
  <c r="B29" i="32"/>
  <c r="C29" i="32"/>
  <c r="M29" i="32"/>
  <c r="B30" i="32"/>
  <c r="C30" i="32"/>
  <c r="M30" i="32"/>
  <c r="B31" i="32"/>
  <c r="C31" i="32" s="1"/>
  <c r="M31" i="32"/>
  <c r="B32" i="32"/>
  <c r="C32" i="32"/>
  <c r="M32" i="32"/>
  <c r="B33" i="32"/>
  <c r="C33" i="32" s="1"/>
  <c r="M33" i="32"/>
  <c r="B34" i="32"/>
  <c r="C34" i="32"/>
  <c r="M34" i="32"/>
  <c r="B35" i="32"/>
  <c r="C35" i="32"/>
  <c r="M35" i="32"/>
  <c r="B36" i="32"/>
  <c r="C36" i="32" s="1"/>
  <c r="M36" i="32"/>
  <c r="B37" i="32"/>
  <c r="C37" i="32" s="1"/>
  <c r="M37" i="32"/>
  <c r="B38" i="32"/>
  <c r="C38" i="32"/>
  <c r="M38" i="32"/>
  <c r="B39" i="32"/>
  <c r="C39" i="32"/>
  <c r="M39" i="32"/>
  <c r="B40" i="32"/>
  <c r="C40" i="32" s="1"/>
  <c r="M40" i="32"/>
  <c r="B41" i="32"/>
  <c r="C41" i="32" s="1"/>
  <c r="M41" i="32"/>
  <c r="B42" i="32"/>
  <c r="C42" i="32" s="1"/>
  <c r="M42" i="32"/>
  <c r="B43" i="32"/>
  <c r="C43" i="32" s="1"/>
  <c r="M43" i="32"/>
  <c r="B44" i="32"/>
  <c r="C44" i="32"/>
  <c r="M44" i="32"/>
  <c r="B45" i="32"/>
  <c r="C45" i="32"/>
  <c r="M45" i="32"/>
  <c r="B46" i="32"/>
  <c r="C46" i="32" s="1"/>
  <c r="M46" i="32"/>
  <c r="B47" i="32"/>
  <c r="C47" i="32" s="1"/>
  <c r="M47" i="32"/>
  <c r="B48" i="32"/>
  <c r="C48" i="32"/>
  <c r="M48" i="32"/>
  <c r="B49" i="32"/>
  <c r="C49" i="32" s="1"/>
  <c r="M49" i="32"/>
  <c r="B50" i="32"/>
  <c r="C50" i="32" s="1"/>
  <c r="M50" i="32"/>
  <c r="B51" i="32"/>
  <c r="C51" i="32" s="1"/>
  <c r="M51" i="32"/>
  <c r="B52" i="32"/>
  <c r="C52" i="32"/>
  <c r="M52" i="32"/>
  <c r="B53" i="32"/>
  <c r="C53" i="32"/>
  <c r="M53" i="32"/>
  <c r="B54" i="32"/>
  <c r="C54" i="32"/>
  <c r="M54" i="32"/>
  <c r="B55" i="32"/>
  <c r="C55" i="32" s="1"/>
  <c r="M55" i="32"/>
  <c r="B56" i="32"/>
  <c r="C56" i="32"/>
  <c r="M56" i="32"/>
  <c r="B57" i="32"/>
  <c r="C57" i="32"/>
  <c r="M57" i="32"/>
  <c r="B58" i="32"/>
  <c r="C58" i="32" s="1"/>
  <c r="M58" i="32"/>
  <c r="B59" i="32"/>
  <c r="C59" i="32" s="1"/>
  <c r="M59" i="32"/>
  <c r="B60" i="32"/>
  <c r="C60" i="32"/>
  <c r="M60" i="32"/>
  <c r="B61" i="32"/>
  <c r="C61" i="32" s="1"/>
  <c r="M61" i="32"/>
  <c r="B62" i="32"/>
  <c r="C62" i="32" s="1"/>
  <c r="M62" i="32"/>
  <c r="B63" i="32"/>
  <c r="C63" i="32" s="1"/>
  <c r="M63" i="32"/>
  <c r="B64" i="32"/>
  <c r="C64" i="32" s="1"/>
  <c r="M64" i="32"/>
  <c r="B65" i="32"/>
  <c r="C65" i="32"/>
  <c r="M65" i="32"/>
  <c r="B66" i="32"/>
  <c r="C66" i="32" s="1"/>
  <c r="M66" i="32"/>
  <c r="B67" i="32"/>
  <c r="C67" i="32" s="1"/>
  <c r="M67" i="32"/>
  <c r="B68" i="32"/>
  <c r="C68" i="32" s="1"/>
  <c r="M68" i="32"/>
  <c r="B69" i="32"/>
  <c r="C69" i="32" s="1"/>
  <c r="M69" i="32"/>
  <c r="B70" i="32"/>
  <c r="C70" i="32"/>
  <c r="M70" i="32"/>
  <c r="B71" i="32"/>
  <c r="C71" i="32" s="1"/>
  <c r="M71" i="32"/>
  <c r="B72" i="32"/>
  <c r="C72" i="32" s="1"/>
  <c r="M72" i="32"/>
  <c r="B73" i="32"/>
  <c r="C73" i="32" s="1"/>
  <c r="M73" i="32"/>
  <c r="B74" i="32"/>
  <c r="C74" i="32"/>
  <c r="M74" i="32"/>
  <c r="B75" i="32"/>
  <c r="C75" i="32"/>
  <c r="M75" i="32"/>
  <c r="B76" i="32"/>
  <c r="C76" i="32"/>
  <c r="M76" i="32"/>
  <c r="B77" i="32"/>
  <c r="C77" i="32" s="1"/>
  <c r="M77" i="32"/>
  <c r="B78" i="32"/>
  <c r="C78" i="32"/>
  <c r="M78" i="32"/>
  <c r="B79" i="32"/>
  <c r="C79" i="32"/>
  <c r="M79" i="32"/>
  <c r="B80" i="32"/>
  <c r="C80" i="32" s="1"/>
  <c r="M80" i="32"/>
  <c r="B81" i="32"/>
  <c r="C81" i="32" s="1"/>
  <c r="M81" i="32"/>
  <c r="B82" i="32"/>
  <c r="C82" i="32" s="1"/>
  <c r="M82" i="32"/>
  <c r="B83" i="32"/>
  <c r="C83" i="32" s="1"/>
  <c r="M83" i="32"/>
  <c r="B84" i="32"/>
  <c r="C84" i="32" s="1"/>
  <c r="M84" i="32"/>
  <c r="B85" i="32"/>
  <c r="C85" i="32" s="1"/>
  <c r="M85" i="32"/>
  <c r="B86" i="32"/>
  <c r="C86" i="32" s="1"/>
  <c r="M86" i="32"/>
  <c r="B87" i="32"/>
  <c r="C87" i="32"/>
  <c r="M87" i="32"/>
  <c r="B88" i="32"/>
  <c r="C88" i="32"/>
  <c r="M88" i="32"/>
  <c r="B89" i="32"/>
  <c r="C89" i="32" s="1"/>
  <c r="M89" i="32"/>
  <c r="B90" i="32"/>
  <c r="C90" i="32" s="1"/>
  <c r="M90" i="32"/>
  <c r="B91" i="32"/>
  <c r="C91" i="32" s="1"/>
  <c r="M91" i="32"/>
  <c r="B92" i="32"/>
  <c r="C92" i="32"/>
  <c r="M92" i="32"/>
  <c r="B93" i="32"/>
  <c r="C93" i="32" s="1"/>
  <c r="M93" i="32"/>
  <c r="B94" i="32"/>
  <c r="C94" i="32"/>
  <c r="M94" i="32"/>
  <c r="B95" i="32"/>
  <c r="C95" i="32"/>
  <c r="M95" i="32"/>
  <c r="B96" i="32"/>
  <c r="C96" i="32"/>
  <c r="M96" i="32"/>
  <c r="B97" i="32"/>
  <c r="C97" i="32" s="1"/>
  <c r="M97" i="32"/>
  <c r="B98" i="32"/>
  <c r="C98" i="32"/>
  <c r="M98" i="32"/>
  <c r="B99" i="32"/>
  <c r="C99" i="32" s="1"/>
  <c r="M99" i="32"/>
  <c r="B100" i="32"/>
  <c r="C100" i="32"/>
  <c r="M100" i="32"/>
  <c r="B101" i="32"/>
  <c r="C101" i="32"/>
  <c r="M101" i="32"/>
  <c r="B102" i="32"/>
  <c r="C102" i="32"/>
  <c r="M102" i="32"/>
  <c r="B103" i="32"/>
  <c r="C103" i="32" s="1"/>
  <c r="M103" i="32"/>
  <c r="B104" i="32"/>
  <c r="C104" i="32"/>
  <c r="M104" i="32"/>
  <c r="B105" i="32"/>
  <c r="C105" i="32" s="1"/>
  <c r="M105" i="32"/>
  <c r="B106" i="32"/>
  <c r="C106" i="32" s="1"/>
  <c r="M106" i="32"/>
  <c r="B107" i="32"/>
  <c r="C107" i="32" s="1"/>
  <c r="M107" i="32"/>
  <c r="B108" i="32"/>
  <c r="C108" i="32" s="1"/>
  <c r="M108" i="32"/>
  <c r="B109" i="32"/>
  <c r="C109" i="32"/>
  <c r="M109" i="32"/>
  <c r="B110" i="32"/>
  <c r="C110" i="32" s="1"/>
  <c r="M110" i="32"/>
  <c r="B111" i="32"/>
  <c r="C111" i="32"/>
  <c r="M111" i="32"/>
  <c r="B112" i="32"/>
  <c r="C112" i="32" s="1"/>
  <c r="M112" i="32"/>
  <c r="B113" i="32"/>
  <c r="C113" i="32" s="1"/>
  <c r="M113" i="32"/>
  <c r="B114" i="32"/>
  <c r="C114" i="32"/>
  <c r="M114" i="32"/>
  <c r="B115" i="32"/>
  <c r="C115" i="32" s="1"/>
  <c r="M115" i="32"/>
  <c r="B116" i="32"/>
  <c r="C116" i="32" s="1"/>
  <c r="M116" i="32"/>
  <c r="B117" i="32"/>
  <c r="C117" i="32" s="1"/>
  <c r="M117" i="32"/>
  <c r="B118" i="32"/>
  <c r="C118" i="32"/>
  <c r="M118" i="32"/>
  <c r="B119" i="32"/>
  <c r="C119" i="32"/>
  <c r="M119" i="32"/>
  <c r="B120" i="32"/>
  <c r="C120" i="32"/>
  <c r="M120" i="32"/>
  <c r="B121" i="32"/>
  <c r="C121" i="32" s="1"/>
  <c r="M121" i="32"/>
  <c r="B122" i="32"/>
  <c r="C122" i="32"/>
  <c r="M122" i="32"/>
  <c r="B123" i="32"/>
  <c r="C123" i="32"/>
  <c r="M123" i="32"/>
  <c r="B124" i="32"/>
  <c r="C124" i="32" s="1"/>
  <c r="M124" i="32"/>
  <c r="B125" i="32"/>
  <c r="C125" i="32" s="1"/>
  <c r="M125" i="32"/>
  <c r="B126" i="32"/>
  <c r="C126" i="32" s="1"/>
  <c r="M126" i="32"/>
  <c r="B127" i="32"/>
  <c r="C127" i="32" s="1"/>
  <c r="M127" i="32"/>
  <c r="B128" i="32"/>
  <c r="C128" i="32" s="1"/>
  <c r="M128" i="32"/>
  <c r="B129" i="32"/>
  <c r="C129" i="32" s="1"/>
  <c r="M129" i="32"/>
  <c r="B130" i="32"/>
  <c r="C130" i="32" s="1"/>
  <c r="M130" i="32"/>
  <c r="B131" i="32"/>
  <c r="C131" i="32"/>
  <c r="M131" i="32"/>
  <c r="B132" i="32"/>
  <c r="C132" i="32" s="1"/>
  <c r="M132" i="32"/>
  <c r="B133" i="32"/>
  <c r="C133" i="32"/>
  <c r="M133" i="32"/>
  <c r="B134" i="32"/>
  <c r="C134" i="32" s="1"/>
  <c r="M134" i="32"/>
  <c r="B135" i="32"/>
  <c r="C135" i="32" s="1"/>
  <c r="M135" i="32"/>
  <c r="B136" i="32"/>
  <c r="C136" i="32"/>
  <c r="M136" i="32"/>
  <c r="B137" i="32"/>
  <c r="C137" i="32"/>
  <c r="M137" i="32"/>
  <c r="B138" i="32"/>
  <c r="C138" i="32"/>
  <c r="M138" i="32"/>
  <c r="B139" i="32"/>
  <c r="C139" i="32"/>
  <c r="M139" i="32"/>
  <c r="B140" i="32"/>
  <c r="C140" i="32"/>
  <c r="M140" i="32"/>
  <c r="B141" i="32"/>
  <c r="C141" i="32"/>
  <c r="M141" i="32"/>
  <c r="B142" i="32"/>
  <c r="C142" i="32"/>
  <c r="M142" i="32"/>
  <c r="B143" i="32"/>
  <c r="C143" i="32" s="1"/>
  <c r="M143" i="32"/>
  <c r="B144" i="32"/>
  <c r="C144" i="32"/>
  <c r="M144" i="32"/>
  <c r="B145" i="32"/>
  <c r="C145" i="32"/>
  <c r="M145" i="32"/>
  <c r="B146" i="32"/>
  <c r="C146" i="32"/>
  <c r="M146" i="32"/>
  <c r="B147" i="32"/>
  <c r="C147" i="32" s="1"/>
  <c r="M147" i="32"/>
  <c r="B148" i="32"/>
  <c r="C148" i="32" s="1"/>
  <c r="M148" i="32"/>
  <c r="B149" i="32"/>
  <c r="C149" i="32" s="1"/>
  <c r="M149" i="32"/>
  <c r="B150" i="32"/>
  <c r="C150" i="32" s="1"/>
  <c r="M150" i="32"/>
  <c r="B151" i="32"/>
  <c r="C151" i="32" s="1"/>
  <c r="M151" i="32"/>
  <c r="B152" i="32"/>
  <c r="C152" i="32" s="1"/>
  <c r="M152" i="32"/>
  <c r="B153" i="32"/>
  <c r="C153" i="32"/>
  <c r="M153" i="32"/>
  <c r="B154" i="32"/>
  <c r="C154" i="32"/>
  <c r="M154" i="32"/>
  <c r="B155" i="32"/>
  <c r="C155" i="32"/>
  <c r="M155" i="32"/>
  <c r="B156" i="32"/>
  <c r="C156" i="32" s="1"/>
  <c r="M156" i="32"/>
  <c r="B157" i="32"/>
  <c r="C157" i="32" s="1"/>
  <c r="M157" i="32"/>
  <c r="B158" i="32"/>
  <c r="C158" i="32"/>
  <c r="M158" i="32"/>
  <c r="B159" i="32"/>
  <c r="C159" i="32" s="1"/>
  <c r="M159" i="32"/>
  <c r="B160" i="32"/>
  <c r="C160" i="32" s="1"/>
  <c r="M160" i="32"/>
  <c r="B161" i="32"/>
  <c r="C161" i="32" s="1"/>
  <c r="M161" i="32"/>
  <c r="B162" i="32"/>
  <c r="C162" i="32"/>
  <c r="M162" i="32"/>
  <c r="B163" i="32"/>
  <c r="C163" i="32"/>
  <c r="M163" i="32"/>
  <c r="B164" i="32"/>
  <c r="C164" i="32"/>
  <c r="M164" i="32"/>
  <c r="B165" i="32"/>
  <c r="C165" i="32" s="1"/>
  <c r="M165" i="32"/>
  <c r="B166" i="32"/>
  <c r="C166" i="32"/>
  <c r="M166" i="32"/>
  <c r="B167" i="32"/>
  <c r="C167" i="32"/>
  <c r="M167" i="32"/>
  <c r="B168" i="32"/>
  <c r="C168" i="32"/>
  <c r="M168" i="32"/>
  <c r="B169" i="32"/>
  <c r="C169" i="32" s="1"/>
  <c r="M169" i="32"/>
  <c r="B170" i="32"/>
  <c r="C170" i="32"/>
  <c r="M170" i="32"/>
  <c r="B171" i="32"/>
  <c r="C171" i="32" s="1"/>
  <c r="M171" i="32"/>
  <c r="B172" i="32"/>
  <c r="C172" i="32" s="1"/>
  <c r="M172" i="32"/>
  <c r="B173" i="32"/>
  <c r="C173" i="32" s="1"/>
  <c r="M173" i="32"/>
  <c r="B174" i="32"/>
  <c r="C174" i="32" s="1"/>
  <c r="M174" i="32"/>
  <c r="B175" i="32"/>
  <c r="C175" i="32"/>
  <c r="M175" i="32"/>
  <c r="B176" i="32"/>
  <c r="C176" i="32" s="1"/>
  <c r="M176" i="32"/>
  <c r="B177" i="32"/>
  <c r="C177" i="32"/>
  <c r="M177" i="32"/>
  <c r="B178" i="32"/>
  <c r="C178" i="32" s="1"/>
  <c r="M178" i="32"/>
  <c r="B179" i="32"/>
  <c r="C179" i="32" s="1"/>
  <c r="M179" i="32"/>
  <c r="B180" i="32"/>
  <c r="C180" i="32"/>
  <c r="M180" i="32"/>
  <c r="B181" i="32"/>
  <c r="C181" i="32"/>
  <c r="M181" i="32"/>
  <c r="B182" i="32"/>
  <c r="C182" i="32" s="1"/>
  <c r="M182" i="32"/>
  <c r="B183" i="32"/>
  <c r="C183" i="32"/>
  <c r="M183" i="32"/>
  <c r="B184" i="32"/>
  <c r="C184" i="32"/>
  <c r="M184" i="32"/>
  <c r="B185" i="32"/>
  <c r="C185" i="32"/>
  <c r="M185" i="32"/>
  <c r="B186" i="32"/>
  <c r="C186" i="32"/>
  <c r="M186" i="32"/>
  <c r="B187" i="32"/>
  <c r="C187" i="32" s="1"/>
  <c r="M187" i="32"/>
  <c r="B188" i="32"/>
  <c r="C188" i="32"/>
  <c r="M188" i="32"/>
  <c r="B189" i="32"/>
  <c r="C189" i="32"/>
  <c r="M189" i="32"/>
  <c r="B190" i="32"/>
  <c r="C190" i="32" s="1"/>
  <c r="M190" i="32"/>
  <c r="B191" i="32"/>
  <c r="C191" i="32" s="1"/>
  <c r="M191" i="32"/>
  <c r="B192" i="32"/>
  <c r="C192" i="32" s="1"/>
  <c r="M192" i="32"/>
  <c r="B193" i="32"/>
  <c r="C193" i="32"/>
  <c r="M193" i="32"/>
  <c r="B194" i="32"/>
  <c r="C194" i="32" s="1"/>
  <c r="M194" i="32"/>
  <c r="B195" i="32"/>
  <c r="C195" i="32" s="1"/>
  <c r="M195" i="32"/>
  <c r="B196" i="32"/>
  <c r="C196" i="32" s="1"/>
  <c r="M196" i="32"/>
  <c r="B197" i="32"/>
  <c r="C197" i="32"/>
  <c r="M197" i="32"/>
  <c r="B198" i="32"/>
  <c r="C198" i="32" s="1"/>
  <c r="M198" i="32"/>
  <c r="B199" i="32"/>
  <c r="C199" i="32"/>
  <c r="M199" i="32"/>
  <c r="B200" i="32"/>
  <c r="C200" i="32" s="1"/>
  <c r="M200" i="32"/>
  <c r="B201" i="32"/>
  <c r="C201" i="32" s="1"/>
  <c r="M201" i="32"/>
  <c r="B202" i="32"/>
  <c r="C202" i="32"/>
  <c r="M202" i="32"/>
  <c r="B203" i="32"/>
  <c r="C203" i="32" s="1"/>
  <c r="M203" i="32"/>
  <c r="B204" i="32"/>
  <c r="C204" i="32" s="1"/>
  <c r="M204" i="32"/>
  <c r="B205" i="32"/>
  <c r="C205" i="32" s="1"/>
  <c r="M205" i="32"/>
  <c r="B206" i="32"/>
  <c r="C206" i="32"/>
  <c r="M206" i="32"/>
  <c r="B207" i="32"/>
  <c r="C207" i="32" s="1"/>
  <c r="M207" i="32"/>
  <c r="B208" i="32"/>
  <c r="C208" i="32"/>
  <c r="M208" i="32"/>
  <c r="B209" i="32"/>
  <c r="C209" i="32" s="1"/>
  <c r="M209" i="32"/>
  <c r="B210" i="32"/>
  <c r="C210" i="32"/>
  <c r="M210" i="32"/>
  <c r="B211" i="32"/>
  <c r="C211" i="32"/>
  <c r="M211" i="32"/>
  <c r="B212" i="32"/>
  <c r="C212" i="32"/>
  <c r="M212" i="32"/>
  <c r="B213" i="32"/>
  <c r="C213" i="32" s="1"/>
  <c r="M213" i="32"/>
  <c r="B214" i="32"/>
  <c r="C214" i="32"/>
  <c r="M214" i="32"/>
  <c r="B215" i="32"/>
  <c r="C215" i="32" s="1"/>
  <c r="M215" i="32"/>
  <c r="B216" i="32"/>
  <c r="C216" i="32" s="1"/>
  <c r="M216" i="32"/>
  <c r="B217" i="32"/>
  <c r="C217" i="32" s="1"/>
  <c r="M217" i="32"/>
  <c r="B218" i="32"/>
  <c r="C218" i="32" s="1"/>
  <c r="M218" i="32"/>
  <c r="B219" i="32"/>
  <c r="C219" i="32"/>
  <c r="M219" i="32"/>
  <c r="B220" i="32"/>
  <c r="C220" i="32"/>
  <c r="M220" i="32"/>
  <c r="B221" i="32"/>
  <c r="C221" i="32"/>
  <c r="M221" i="32"/>
  <c r="B222" i="32"/>
  <c r="C222" i="32" s="1"/>
  <c r="M222" i="32"/>
  <c r="B223" i="32"/>
  <c r="C223" i="32" s="1"/>
  <c r="M223" i="32"/>
  <c r="B224" i="32"/>
  <c r="C224" i="32"/>
  <c r="M224" i="32"/>
  <c r="B225" i="32"/>
  <c r="C225" i="32"/>
  <c r="M225" i="32"/>
  <c r="B226" i="32"/>
  <c r="C226" i="32" s="1"/>
  <c r="M226" i="32"/>
  <c r="B227" i="32"/>
  <c r="C227" i="32"/>
  <c r="M227" i="32"/>
  <c r="B228" i="32"/>
  <c r="C228" i="32"/>
  <c r="M228" i="32"/>
  <c r="B229" i="32"/>
  <c r="C229" i="32"/>
  <c r="M229" i="32"/>
  <c r="B230" i="32"/>
  <c r="C230" i="32"/>
  <c r="M230" i="32"/>
  <c r="B231" i="32"/>
  <c r="C231" i="32" s="1"/>
  <c r="M231" i="32"/>
  <c r="B232" i="32"/>
  <c r="C232" i="32"/>
  <c r="M232" i="32"/>
  <c r="B233" i="32"/>
  <c r="C233" i="32"/>
  <c r="M233" i="32"/>
  <c r="B234" i="32"/>
  <c r="C234" i="32" s="1"/>
  <c r="M234" i="32"/>
  <c r="B235" i="32"/>
  <c r="C235" i="32" s="1"/>
  <c r="M235" i="32"/>
  <c r="B236" i="32"/>
  <c r="C236" i="32"/>
  <c r="M236" i="32"/>
  <c r="B237" i="32"/>
  <c r="C237" i="32" s="1"/>
  <c r="M237" i="32"/>
  <c r="B238" i="32"/>
  <c r="C238" i="32" s="1"/>
  <c r="M238" i="32"/>
  <c r="B239" i="32"/>
  <c r="C239" i="32" s="1"/>
  <c r="M239" i="32"/>
  <c r="B240" i="32"/>
  <c r="C240" i="32" s="1"/>
  <c r="M240" i="32"/>
  <c r="B241" i="32"/>
  <c r="C241" i="32"/>
  <c r="M241" i="32"/>
  <c r="B242" i="32"/>
  <c r="C242" i="32" s="1"/>
  <c r="M242" i="32"/>
  <c r="B243" i="32"/>
  <c r="C243" i="32" s="1"/>
  <c r="M243" i="32"/>
  <c r="B244" i="32"/>
  <c r="C244" i="32" s="1"/>
  <c r="M244" i="32"/>
  <c r="B245" i="32"/>
  <c r="C245" i="32" s="1"/>
  <c r="M245" i="32"/>
  <c r="B246" i="32"/>
  <c r="C246" i="32"/>
  <c r="M246" i="32"/>
  <c r="B247" i="32"/>
  <c r="C247" i="32"/>
  <c r="M247" i="32"/>
  <c r="B248" i="32"/>
  <c r="C248" i="32" s="1"/>
  <c r="M248" i="32"/>
  <c r="B249" i="32"/>
  <c r="C249" i="32" s="1"/>
  <c r="M249" i="32"/>
  <c r="B250" i="32"/>
  <c r="C250" i="32"/>
  <c r="M250" i="32"/>
  <c r="B251" i="32"/>
  <c r="C251" i="32" s="1"/>
  <c r="M251" i="32"/>
  <c r="B252" i="32"/>
  <c r="C252" i="32"/>
  <c r="M252" i="32"/>
  <c r="B253" i="32"/>
  <c r="C253" i="32" s="1"/>
  <c r="M253" i="32"/>
  <c r="B254" i="32"/>
  <c r="C254" i="32"/>
  <c r="M254" i="32"/>
  <c r="B255" i="32"/>
  <c r="C255" i="32"/>
  <c r="M255" i="32"/>
  <c r="B256" i="32"/>
  <c r="C256" i="32" s="1"/>
  <c r="M256" i="32"/>
  <c r="B257" i="32"/>
  <c r="C257" i="32" s="1"/>
  <c r="M257" i="32"/>
  <c r="B258" i="32"/>
  <c r="C258" i="32" s="1"/>
  <c r="M258" i="32"/>
  <c r="B259" i="32"/>
  <c r="C259" i="32"/>
  <c r="M259" i="32"/>
  <c r="B260" i="32"/>
  <c r="C260" i="32" s="1"/>
  <c r="M260" i="32"/>
  <c r="B261" i="32"/>
  <c r="C261" i="32" s="1"/>
  <c r="M261" i="32"/>
  <c r="B262" i="32"/>
  <c r="C262" i="32" s="1"/>
  <c r="M262" i="32"/>
  <c r="B263" i="32"/>
  <c r="C263" i="32" s="1"/>
  <c r="M263" i="32"/>
  <c r="B264" i="32"/>
  <c r="C264" i="32"/>
  <c r="M264" i="32"/>
  <c r="B265" i="32"/>
  <c r="C265" i="32"/>
  <c r="M265" i="32"/>
  <c r="B266" i="32"/>
  <c r="C266" i="32" s="1"/>
  <c r="M266" i="32"/>
  <c r="B267" i="32"/>
  <c r="C267" i="32" s="1"/>
  <c r="M267" i="32"/>
  <c r="B268" i="32"/>
  <c r="C268" i="32"/>
  <c r="M268" i="32"/>
  <c r="B269" i="32"/>
  <c r="C269" i="32" s="1"/>
  <c r="M269" i="32"/>
  <c r="B270" i="32"/>
  <c r="C270" i="32"/>
  <c r="M270" i="32"/>
  <c r="B271" i="32"/>
  <c r="C271" i="32" s="1"/>
  <c r="M271" i="32"/>
  <c r="B272" i="32"/>
  <c r="C272" i="32"/>
  <c r="M272" i="32"/>
  <c r="B273" i="32"/>
  <c r="C273" i="32"/>
  <c r="M273" i="32"/>
  <c r="B274" i="32"/>
  <c r="C274" i="32"/>
  <c r="M274" i="32"/>
  <c r="B275" i="32"/>
  <c r="C275" i="32" s="1"/>
  <c r="M275" i="32"/>
  <c r="B276" i="32"/>
  <c r="C276" i="32"/>
  <c r="M276" i="32"/>
  <c r="B277" i="32"/>
  <c r="C277" i="32"/>
  <c r="M277" i="32"/>
  <c r="B278" i="32"/>
  <c r="C278" i="32" s="1"/>
  <c r="M278" i="32"/>
  <c r="B279" i="32"/>
  <c r="C279" i="32" s="1"/>
  <c r="M279" i="32"/>
  <c r="B280" i="32"/>
  <c r="C280" i="32"/>
  <c r="M280" i="32"/>
  <c r="B281" i="32"/>
  <c r="C281" i="32"/>
  <c r="M281" i="32"/>
  <c r="B282" i="32"/>
  <c r="C282" i="32" s="1"/>
  <c r="M282" i="32"/>
  <c r="B283" i="32"/>
  <c r="C283" i="32" s="1"/>
  <c r="M283" i="32"/>
  <c r="B284" i="32"/>
  <c r="C284" i="32" s="1"/>
  <c r="M284" i="32"/>
  <c r="B285" i="32"/>
  <c r="C285" i="32"/>
  <c r="M285" i="32"/>
  <c r="B286" i="32"/>
  <c r="C286" i="32"/>
  <c r="M286" i="32"/>
  <c r="B287" i="32"/>
  <c r="C287" i="32"/>
  <c r="M287" i="32"/>
  <c r="B288" i="32"/>
  <c r="C288" i="32" s="1"/>
  <c r="M288" i="32"/>
  <c r="B289" i="32"/>
  <c r="C289" i="32" s="1"/>
  <c r="M289" i="32"/>
  <c r="B290" i="32"/>
  <c r="C290" i="32"/>
  <c r="M290" i="32"/>
  <c r="B291" i="32"/>
  <c r="C291" i="32" s="1"/>
  <c r="M291" i="32"/>
  <c r="B292" i="32"/>
  <c r="C292" i="32" s="1"/>
  <c r="M292" i="32"/>
  <c r="B293" i="32"/>
  <c r="C293" i="32"/>
  <c r="M293" i="32"/>
  <c r="B294" i="32"/>
  <c r="C294" i="32"/>
  <c r="M294" i="32"/>
  <c r="B295" i="32"/>
  <c r="C295" i="32"/>
  <c r="M295" i="32"/>
  <c r="B296" i="32"/>
  <c r="C296" i="32"/>
  <c r="M296" i="32"/>
  <c r="B297" i="32"/>
  <c r="C297" i="32" s="1"/>
  <c r="M297" i="32"/>
  <c r="B298" i="32"/>
  <c r="C298" i="32"/>
  <c r="M298" i="32"/>
  <c r="B299" i="32"/>
  <c r="C299" i="32"/>
  <c r="M299" i="32"/>
  <c r="B300" i="32"/>
  <c r="C300" i="32" s="1"/>
  <c r="M300" i="32"/>
  <c r="B301" i="32"/>
  <c r="C301" i="32" s="1"/>
  <c r="M301" i="32"/>
  <c r="B302" i="32"/>
  <c r="C302" i="32"/>
  <c r="M302" i="32"/>
  <c r="B303" i="32"/>
  <c r="C303" i="32"/>
  <c r="M303" i="32"/>
  <c r="B304" i="32"/>
  <c r="C304" i="32" s="1"/>
  <c r="M304" i="32"/>
  <c r="B305" i="32"/>
  <c r="C305" i="32"/>
  <c r="M305" i="32"/>
  <c r="B306" i="32"/>
  <c r="C306" i="32" s="1"/>
  <c r="M306" i="32"/>
  <c r="B307" i="32"/>
  <c r="C307" i="32"/>
  <c r="M307" i="32"/>
  <c r="B308" i="32"/>
  <c r="C308" i="32" s="1"/>
  <c r="M308" i="32"/>
  <c r="B309" i="32"/>
  <c r="C309" i="32"/>
  <c r="M309" i="32"/>
  <c r="B310" i="32"/>
  <c r="C310" i="32" s="1"/>
  <c r="M310" i="32"/>
  <c r="B311" i="32"/>
  <c r="C311" i="32" s="1"/>
  <c r="M311" i="32"/>
  <c r="B312" i="32"/>
  <c r="C312" i="32"/>
  <c r="M312" i="32"/>
  <c r="B313" i="32"/>
  <c r="C313" i="32" s="1"/>
  <c r="M313" i="32"/>
  <c r="B314" i="32"/>
  <c r="C314" i="32"/>
  <c r="M314" i="32"/>
  <c r="B315" i="32"/>
  <c r="C315" i="32" s="1"/>
  <c r="M315" i="32"/>
  <c r="B316" i="32"/>
  <c r="C316" i="32"/>
  <c r="M316" i="32"/>
  <c r="B317" i="32"/>
  <c r="C317" i="32"/>
  <c r="M317" i="32"/>
  <c r="B318" i="32"/>
  <c r="C318" i="32"/>
  <c r="M318" i="32"/>
  <c r="B319" i="32"/>
  <c r="C319" i="32" s="1"/>
  <c r="M319" i="32"/>
  <c r="B320" i="32"/>
  <c r="C320" i="32"/>
  <c r="M320" i="32"/>
  <c r="B321" i="32"/>
  <c r="C321" i="32"/>
  <c r="M321" i="32"/>
  <c r="B322" i="32"/>
  <c r="C322" i="32"/>
  <c r="M322" i="32"/>
  <c r="B323" i="32"/>
  <c r="C323" i="32" s="1"/>
  <c r="M323" i="32"/>
  <c r="B324" i="32"/>
  <c r="C324" i="32" s="1"/>
  <c r="M324" i="32"/>
  <c r="B325" i="32"/>
  <c r="C325" i="32"/>
  <c r="M325" i="32"/>
  <c r="B326" i="32"/>
  <c r="C326" i="32" s="1"/>
  <c r="M326" i="32"/>
  <c r="B327" i="32"/>
  <c r="C327" i="32" s="1"/>
  <c r="M327" i="32"/>
  <c r="B328" i="32"/>
  <c r="C328" i="32" s="1"/>
  <c r="M328" i="32"/>
  <c r="B329" i="32"/>
  <c r="C329" i="32"/>
  <c r="M329" i="32"/>
  <c r="B330" i="32"/>
  <c r="C330" i="32" s="1"/>
  <c r="M330" i="32"/>
  <c r="B331" i="32"/>
  <c r="C331" i="32"/>
  <c r="M331" i="32"/>
  <c r="B332" i="32"/>
  <c r="C332" i="32" s="1"/>
  <c r="M332" i="32"/>
  <c r="B333" i="32"/>
  <c r="C333" i="32" s="1"/>
  <c r="M333" i="32"/>
  <c r="B334" i="32"/>
  <c r="C334" i="32"/>
  <c r="M334" i="32"/>
  <c r="B335" i="32"/>
  <c r="C335" i="32"/>
  <c r="M335" i="32"/>
  <c r="B336" i="32"/>
  <c r="C336" i="32" s="1"/>
  <c r="M336" i="32"/>
  <c r="B337" i="32"/>
  <c r="C337" i="32"/>
  <c r="M337" i="32"/>
  <c r="B338" i="32"/>
  <c r="C338" i="32"/>
  <c r="M338" i="32"/>
  <c r="B339" i="32"/>
  <c r="C339" i="32"/>
  <c r="M339" i="32"/>
  <c r="B340" i="32"/>
  <c r="C340" i="32"/>
  <c r="M340" i="32"/>
  <c r="B341" i="32"/>
  <c r="C341" i="32" s="1"/>
  <c r="M341" i="32"/>
  <c r="B342" i="32"/>
  <c r="C342" i="32" s="1"/>
  <c r="M342" i="32"/>
  <c r="B343" i="32"/>
  <c r="C343" i="32"/>
  <c r="M343" i="32"/>
  <c r="B344" i="32"/>
  <c r="C344" i="32" s="1"/>
  <c r="M344" i="32"/>
  <c r="B345" i="32"/>
  <c r="C345" i="32" s="1"/>
  <c r="M345" i="32"/>
  <c r="B346" i="32"/>
  <c r="C346" i="32" s="1"/>
  <c r="M346" i="32"/>
  <c r="B347" i="32"/>
  <c r="C347" i="32" s="1"/>
  <c r="M347" i="32"/>
  <c r="B348" i="32"/>
  <c r="C348" i="32" s="1"/>
  <c r="M348" i="32"/>
  <c r="B349" i="32"/>
  <c r="C349" i="32" s="1"/>
  <c r="M349" i="32"/>
  <c r="B350" i="32"/>
  <c r="C350" i="32" s="1"/>
  <c r="M350" i="32"/>
  <c r="B351" i="32"/>
  <c r="C351" i="32"/>
  <c r="M351" i="32"/>
  <c r="B352" i="32"/>
  <c r="C352" i="32"/>
  <c r="M352" i="32"/>
  <c r="B353" i="32"/>
  <c r="C353" i="32"/>
  <c r="M353" i="32"/>
  <c r="B354" i="32"/>
  <c r="C354" i="32" s="1"/>
  <c r="M354" i="32"/>
  <c r="B355" i="32"/>
  <c r="C355" i="32" s="1"/>
  <c r="M355" i="32"/>
  <c r="B356" i="32"/>
  <c r="C356" i="32"/>
  <c r="M356" i="32"/>
  <c r="B357" i="32"/>
  <c r="C357" i="32" s="1"/>
  <c r="M357" i="32"/>
  <c r="B358" i="32"/>
  <c r="C358" i="32"/>
  <c r="M358" i="32"/>
  <c r="B359" i="32"/>
  <c r="C359" i="32"/>
  <c r="M359" i="32"/>
  <c r="B360" i="32"/>
  <c r="C360" i="32"/>
  <c r="M360" i="32"/>
  <c r="B361" i="32"/>
  <c r="C361" i="32" s="1"/>
  <c r="M361" i="32"/>
  <c r="B362" i="32"/>
  <c r="C362" i="32"/>
  <c r="M362" i="32"/>
  <c r="B363" i="32"/>
  <c r="C363" i="32" s="1"/>
  <c r="M363" i="32"/>
  <c r="B364" i="32"/>
  <c r="C364" i="32"/>
  <c r="M364" i="32"/>
  <c r="B365" i="32"/>
  <c r="C365" i="32"/>
  <c r="M365" i="32"/>
  <c r="B366" i="32"/>
  <c r="C366" i="32"/>
  <c r="M366" i="32"/>
  <c r="B367" i="32"/>
  <c r="C367" i="32" s="1"/>
  <c r="M367" i="32"/>
  <c r="B368" i="32"/>
  <c r="C368" i="32"/>
  <c r="M368" i="32"/>
  <c r="B369" i="32"/>
  <c r="C369" i="32"/>
  <c r="M369" i="32"/>
  <c r="B370" i="32"/>
  <c r="C370" i="32" s="1"/>
  <c r="M370" i="32"/>
  <c r="B371" i="32"/>
  <c r="C371" i="32"/>
  <c r="M371" i="32"/>
  <c r="B372" i="32"/>
  <c r="C372" i="32" s="1"/>
  <c r="M372" i="32"/>
  <c r="B373" i="32"/>
  <c r="C373" i="32" s="1"/>
  <c r="M373" i="32"/>
  <c r="B374" i="32"/>
  <c r="C374" i="32"/>
  <c r="M374" i="32"/>
  <c r="B375" i="32"/>
  <c r="C375" i="32"/>
  <c r="M375" i="32"/>
  <c r="B376" i="32"/>
  <c r="C376" i="32" s="1"/>
  <c r="M376" i="32"/>
  <c r="B377" i="32"/>
  <c r="C377" i="32" s="1"/>
  <c r="M377" i="32"/>
  <c r="B378" i="32"/>
  <c r="C378" i="32"/>
  <c r="M378" i="32"/>
  <c r="B379" i="32"/>
  <c r="C379" i="32" s="1"/>
  <c r="M379" i="32"/>
  <c r="B380" i="32"/>
  <c r="C380" i="32" s="1"/>
  <c r="M380" i="32"/>
  <c r="B381" i="32"/>
  <c r="C381" i="32" s="1"/>
  <c r="M381" i="32"/>
  <c r="B382" i="32"/>
  <c r="C382" i="32"/>
  <c r="M382" i="32"/>
  <c r="B383" i="32"/>
  <c r="C383" i="32"/>
  <c r="M383" i="32"/>
  <c r="B384" i="32"/>
  <c r="C384" i="32"/>
  <c r="M384" i="32"/>
  <c r="B385" i="32"/>
  <c r="C385" i="32" s="1"/>
  <c r="M385" i="32"/>
  <c r="B386" i="32"/>
  <c r="C386" i="32" s="1"/>
  <c r="M386" i="32"/>
  <c r="B387" i="32"/>
  <c r="C387" i="32"/>
  <c r="M387" i="32"/>
  <c r="B388" i="32"/>
  <c r="C388" i="32" s="1"/>
  <c r="M388" i="32"/>
  <c r="B389" i="32"/>
  <c r="C389" i="32" s="1"/>
  <c r="M389" i="32"/>
  <c r="B390" i="32"/>
  <c r="C390" i="32"/>
  <c r="M390" i="32"/>
  <c r="B391" i="32"/>
  <c r="C391" i="32" s="1"/>
  <c r="M391" i="32"/>
  <c r="B392" i="32"/>
  <c r="C392" i="32" s="1"/>
  <c r="M392" i="32"/>
  <c r="B393" i="32"/>
  <c r="C393" i="32"/>
  <c r="M393" i="32"/>
  <c r="B394" i="32"/>
  <c r="C394" i="32" s="1"/>
  <c r="M394" i="32"/>
  <c r="B395" i="32"/>
  <c r="C395" i="32" s="1"/>
  <c r="M395" i="32"/>
  <c r="B396" i="32"/>
  <c r="C396" i="32"/>
  <c r="M396" i="32"/>
  <c r="B397" i="32"/>
  <c r="C397" i="32" s="1"/>
  <c r="M397" i="32"/>
  <c r="B398" i="32"/>
  <c r="C398" i="32" s="1"/>
  <c r="M398" i="32"/>
  <c r="B399" i="32"/>
  <c r="C399" i="32" s="1"/>
  <c r="M399" i="32"/>
  <c r="B400" i="32"/>
  <c r="C400" i="32"/>
  <c r="M400" i="32"/>
  <c r="B401" i="32"/>
  <c r="C401" i="32"/>
  <c r="M401" i="32"/>
  <c r="B402" i="32"/>
  <c r="C402" i="32"/>
  <c r="M402" i="32"/>
  <c r="B403" i="32"/>
  <c r="C403" i="32"/>
  <c r="M403" i="32"/>
  <c r="B404" i="32"/>
  <c r="C404" i="32"/>
  <c r="M404" i="32"/>
  <c r="B405" i="32"/>
  <c r="C405" i="32" s="1"/>
  <c r="M405" i="32"/>
  <c r="B406" i="32"/>
  <c r="C406" i="32"/>
  <c r="M406" i="32"/>
  <c r="B407" i="32"/>
  <c r="C407" i="32" s="1"/>
  <c r="M407" i="32"/>
  <c r="B408" i="32"/>
  <c r="C408" i="32" s="1"/>
  <c r="M408" i="32"/>
  <c r="B409" i="32"/>
  <c r="C409" i="32"/>
  <c r="M409" i="32"/>
  <c r="B410" i="32"/>
  <c r="C410" i="32"/>
  <c r="M410" i="32"/>
  <c r="B411" i="32"/>
  <c r="C411" i="32" s="1"/>
  <c r="M411" i="32"/>
  <c r="B412" i="32"/>
  <c r="C412" i="32"/>
  <c r="M412" i="32"/>
  <c r="B413" i="32"/>
  <c r="C413" i="32" s="1"/>
  <c r="M413" i="32"/>
  <c r="B414" i="32"/>
  <c r="C414" i="32" s="1"/>
  <c r="M414" i="32"/>
  <c r="B415" i="32"/>
  <c r="C415" i="32"/>
  <c r="M415" i="32"/>
  <c r="B416" i="32"/>
  <c r="C416" i="32" s="1"/>
  <c r="M416" i="32"/>
  <c r="B417" i="32"/>
  <c r="C417" i="32" s="1"/>
  <c r="M417" i="32"/>
  <c r="B418" i="32"/>
  <c r="C418" i="32" s="1"/>
  <c r="M418" i="32"/>
  <c r="B419" i="32"/>
  <c r="C419" i="32"/>
  <c r="M419" i="32"/>
  <c r="B420" i="32"/>
  <c r="C420" i="32" s="1"/>
  <c r="M420" i="32"/>
  <c r="B421" i="32"/>
  <c r="C421" i="32"/>
  <c r="M421" i="32"/>
  <c r="B422" i="32"/>
  <c r="C422" i="32"/>
  <c r="M422" i="32"/>
  <c r="B423" i="32"/>
  <c r="C423" i="32"/>
  <c r="M423" i="32"/>
  <c r="B424" i="32"/>
  <c r="C424" i="32"/>
  <c r="M424" i="32"/>
  <c r="B425" i="32"/>
  <c r="C425" i="32"/>
  <c r="M425" i="32"/>
  <c r="B426" i="32"/>
  <c r="C426" i="32"/>
  <c r="M426" i="32"/>
  <c r="B427" i="32"/>
  <c r="C427" i="32"/>
  <c r="M427" i="32"/>
  <c r="B428" i="32"/>
  <c r="C428" i="32"/>
  <c r="M428" i="32"/>
  <c r="B429" i="32"/>
  <c r="C429" i="32" s="1"/>
  <c r="M429" i="32"/>
  <c r="B430" i="32"/>
  <c r="C430" i="32" s="1"/>
  <c r="M430" i="32"/>
  <c r="B431" i="32"/>
  <c r="C431" i="32"/>
  <c r="M431" i="32"/>
  <c r="B432" i="32"/>
  <c r="C432" i="32"/>
  <c r="M432" i="32"/>
  <c r="B433" i="32"/>
  <c r="C433" i="32" s="1"/>
  <c r="M433" i="32"/>
  <c r="B434" i="32"/>
  <c r="C434" i="32" s="1"/>
  <c r="M434" i="32"/>
  <c r="B435" i="32"/>
  <c r="C435" i="32" s="1"/>
  <c r="M435" i="32"/>
  <c r="B436" i="32"/>
  <c r="C436" i="32" s="1"/>
  <c r="M436" i="32"/>
  <c r="B437" i="32"/>
  <c r="C437" i="32" s="1"/>
  <c r="M437" i="32"/>
  <c r="B438" i="32"/>
  <c r="C438" i="32" s="1"/>
  <c r="M438" i="32"/>
  <c r="B439" i="32"/>
  <c r="C439" i="32"/>
  <c r="M439" i="32"/>
  <c r="B440" i="32"/>
  <c r="C440" i="32" s="1"/>
  <c r="M440" i="32"/>
  <c r="B441" i="32"/>
  <c r="C441" i="32" s="1"/>
  <c r="M441" i="32"/>
  <c r="B442" i="32"/>
  <c r="C442" i="32" s="1"/>
  <c r="M442" i="32"/>
  <c r="B443" i="32"/>
  <c r="C443" i="32" s="1"/>
  <c r="M443" i="32"/>
  <c r="B444" i="32"/>
  <c r="C444" i="32"/>
  <c r="M444" i="32"/>
  <c r="B445" i="32"/>
  <c r="C445" i="32" s="1"/>
  <c r="M445" i="32"/>
  <c r="B446" i="32"/>
  <c r="C446" i="32" s="1"/>
  <c r="M446" i="32"/>
  <c r="B447" i="32"/>
  <c r="C447" i="32"/>
  <c r="M447" i="32"/>
  <c r="B448" i="32"/>
  <c r="C448" i="32"/>
  <c r="M448" i="32"/>
  <c r="B449" i="32"/>
  <c r="C449" i="32"/>
  <c r="M449" i="32"/>
  <c r="B450" i="32"/>
  <c r="C450" i="32"/>
  <c r="M450" i="32"/>
  <c r="B451" i="32"/>
  <c r="C451" i="32" s="1"/>
  <c r="M451" i="32"/>
  <c r="B452" i="32"/>
  <c r="C452" i="32"/>
  <c r="M452" i="32"/>
  <c r="B453" i="32"/>
  <c r="C453" i="32"/>
  <c r="M453" i="32"/>
  <c r="B454" i="32"/>
  <c r="C454" i="32" s="1"/>
  <c r="M454" i="32"/>
  <c r="B455" i="32"/>
  <c r="C455" i="32" s="1"/>
  <c r="M455" i="32"/>
  <c r="B456" i="32"/>
  <c r="C456" i="32"/>
  <c r="M456" i="32"/>
  <c r="B457" i="32"/>
  <c r="C457" i="32" s="1"/>
  <c r="M457" i="32"/>
  <c r="B458" i="32"/>
  <c r="C458" i="32" s="1"/>
  <c r="M458" i="32"/>
  <c r="B459" i="32"/>
  <c r="C459" i="32" s="1"/>
  <c r="M459" i="32"/>
  <c r="B460" i="32"/>
  <c r="C460" i="32" s="1"/>
  <c r="M460" i="32"/>
  <c r="B461" i="32"/>
  <c r="C461" i="32"/>
  <c r="M461" i="32"/>
  <c r="B462" i="32"/>
  <c r="C462" i="32"/>
  <c r="M462" i="32"/>
  <c r="B463" i="32"/>
  <c r="C463" i="32"/>
  <c r="M463" i="32"/>
  <c r="B464" i="32"/>
  <c r="C464" i="32" s="1"/>
  <c r="M464" i="32"/>
  <c r="B465" i="32"/>
  <c r="C465" i="32"/>
  <c r="M465" i="32"/>
  <c r="B466" i="32"/>
  <c r="C466" i="32"/>
  <c r="M466" i="32"/>
  <c r="B467" i="32"/>
  <c r="C467" i="32" s="1"/>
  <c r="M467" i="32"/>
  <c r="B468" i="32"/>
  <c r="C468" i="32"/>
  <c r="M468" i="32"/>
  <c r="B469" i="32"/>
  <c r="C469" i="32" s="1"/>
  <c r="M469" i="32"/>
  <c r="B470" i="32"/>
  <c r="C470" i="32"/>
  <c r="M470" i="32"/>
  <c r="B471" i="32"/>
  <c r="C471" i="32"/>
  <c r="M471" i="32"/>
  <c r="B472" i="32"/>
  <c r="C472" i="32"/>
  <c r="M472" i="32"/>
  <c r="B473" i="32"/>
  <c r="C473" i="32" s="1"/>
  <c r="M473" i="32"/>
  <c r="B474" i="32"/>
  <c r="C474" i="32"/>
  <c r="M474" i="32"/>
  <c r="B475" i="32"/>
  <c r="C475" i="32"/>
  <c r="M475" i="32"/>
  <c r="B476" i="32"/>
  <c r="C476" i="32" s="1"/>
  <c r="M476" i="32"/>
  <c r="B477" i="32"/>
  <c r="C477" i="32" s="1"/>
  <c r="M477" i="32"/>
  <c r="B478" i="32"/>
  <c r="C478" i="32" s="1"/>
  <c r="M478" i="32"/>
  <c r="B479" i="32"/>
  <c r="C479" i="32" s="1"/>
  <c r="M479" i="32"/>
  <c r="B480" i="32"/>
  <c r="C480" i="32" s="1"/>
  <c r="M480" i="32"/>
  <c r="B481" i="32"/>
  <c r="C481" i="32"/>
  <c r="M481" i="32"/>
  <c r="B482" i="32"/>
  <c r="C482" i="32" s="1"/>
  <c r="M482" i="32"/>
  <c r="B483" i="32"/>
  <c r="C483" i="32"/>
  <c r="M483" i="32"/>
  <c r="B484" i="32"/>
  <c r="C484" i="32"/>
  <c r="M484" i="32"/>
  <c r="B485" i="32"/>
  <c r="C485" i="32" s="1"/>
  <c r="M485" i="32"/>
  <c r="B486" i="32"/>
  <c r="C486" i="32" s="1"/>
  <c r="M486" i="32"/>
  <c r="B487" i="32"/>
  <c r="C487" i="32" s="1"/>
  <c r="M487" i="32"/>
  <c r="B488" i="32"/>
  <c r="C488" i="32"/>
  <c r="M488" i="32"/>
  <c r="B489" i="32"/>
  <c r="C489" i="32" s="1"/>
  <c r="M489" i="32"/>
  <c r="B490" i="32"/>
  <c r="C490" i="32"/>
  <c r="M490" i="32"/>
  <c r="B491" i="32"/>
  <c r="C491" i="32"/>
  <c r="M491" i="32"/>
  <c r="B492" i="32"/>
  <c r="C492" i="32"/>
  <c r="M492" i="32"/>
  <c r="B493" i="32"/>
  <c r="C493" i="32" s="1"/>
  <c r="M493" i="32"/>
  <c r="B494" i="32"/>
  <c r="C494" i="32"/>
  <c r="M494" i="32"/>
  <c r="B495" i="32"/>
  <c r="C495" i="32" s="1"/>
  <c r="M495" i="32"/>
  <c r="B496" i="32"/>
  <c r="C496" i="32" s="1"/>
  <c r="M496" i="32"/>
  <c r="B497" i="32"/>
  <c r="C497" i="32"/>
  <c r="M497" i="32"/>
  <c r="B498" i="32"/>
  <c r="C498" i="32"/>
  <c r="M498" i="32"/>
  <c r="B499" i="32"/>
  <c r="C499" i="32" s="1"/>
  <c r="M499" i="32"/>
  <c r="B500" i="32"/>
  <c r="C500" i="32" s="1"/>
  <c r="M500" i="32"/>
  <c r="B501" i="32"/>
  <c r="C501" i="32" s="1"/>
  <c r="M501" i="32"/>
  <c r="B502" i="32"/>
  <c r="C502" i="32" s="1"/>
  <c r="M502" i="32"/>
  <c r="B503" i="32"/>
  <c r="C503" i="32" s="1"/>
  <c r="M503" i="32"/>
  <c r="B504" i="32"/>
  <c r="C504" i="32" s="1"/>
  <c r="M504" i="32"/>
  <c r="B505" i="32"/>
  <c r="C505" i="32"/>
  <c r="M505" i="32"/>
  <c r="B506" i="32"/>
  <c r="C506" i="32"/>
  <c r="M506" i="32"/>
  <c r="B507" i="32"/>
  <c r="C507" i="32"/>
  <c r="M507" i="32"/>
  <c r="B508" i="32"/>
  <c r="C508" i="32" s="1"/>
  <c r="M508" i="32"/>
  <c r="B509" i="32"/>
  <c r="C509" i="32" s="1"/>
  <c r="M509" i="32"/>
  <c r="B510" i="32"/>
  <c r="C510" i="32"/>
  <c r="M510" i="32"/>
  <c r="B511" i="32"/>
  <c r="C511" i="32" s="1"/>
  <c r="M511" i="32"/>
  <c r="B512" i="32"/>
  <c r="C512" i="32"/>
  <c r="M512" i="32"/>
  <c r="B513" i="32"/>
  <c r="C513" i="32"/>
  <c r="M513" i="32"/>
  <c r="B514" i="32"/>
  <c r="C514" i="32"/>
  <c r="M514" i="32"/>
  <c r="B515" i="32"/>
  <c r="C515" i="32"/>
  <c r="M515" i="32"/>
  <c r="B516" i="32"/>
  <c r="C516" i="32"/>
  <c r="M516" i="32"/>
  <c r="B517" i="32"/>
  <c r="C517" i="32" s="1"/>
  <c r="M517" i="32"/>
  <c r="B518" i="32"/>
  <c r="C518" i="32"/>
  <c r="M518" i="32"/>
  <c r="B519" i="32"/>
  <c r="C519" i="32"/>
  <c r="M519" i="32"/>
  <c r="B520" i="32"/>
  <c r="C520" i="32" s="1"/>
  <c r="M520" i="32"/>
  <c r="B521" i="32"/>
  <c r="C521" i="32" s="1"/>
  <c r="M521" i="32"/>
  <c r="B522" i="32"/>
  <c r="C522" i="32" s="1"/>
  <c r="M522" i="32"/>
  <c r="B523" i="32"/>
  <c r="C523" i="32"/>
  <c r="M523" i="32"/>
  <c r="B524" i="32"/>
  <c r="C524" i="32" s="1"/>
  <c r="M524" i="32"/>
  <c r="B525" i="32"/>
  <c r="C525" i="32"/>
  <c r="M525" i="32"/>
  <c r="B526" i="32"/>
  <c r="C526" i="32" s="1"/>
  <c r="M526" i="32"/>
  <c r="B527" i="32"/>
  <c r="C527" i="32" s="1"/>
  <c r="M527" i="32"/>
  <c r="B528" i="32"/>
  <c r="C528" i="32" s="1"/>
  <c r="M528" i="32"/>
  <c r="B529" i="32"/>
  <c r="C529" i="32" s="1"/>
  <c r="M529" i="32"/>
  <c r="B530" i="32"/>
  <c r="C530" i="32" s="1"/>
  <c r="M530" i="32"/>
  <c r="B531" i="32"/>
  <c r="C531" i="32" s="1"/>
  <c r="M531" i="32"/>
  <c r="B532" i="32"/>
  <c r="C532" i="32"/>
  <c r="M532" i="32"/>
  <c r="B533" i="32"/>
  <c r="C533" i="32"/>
  <c r="M533" i="32"/>
  <c r="B534" i="32"/>
  <c r="C534" i="32"/>
  <c r="M534" i="32"/>
  <c r="B535" i="32"/>
  <c r="C535" i="32"/>
  <c r="M535" i="32"/>
  <c r="B536" i="32"/>
  <c r="C536" i="32" s="1"/>
  <c r="M536" i="32"/>
  <c r="B537" i="32"/>
  <c r="C537" i="32" s="1"/>
  <c r="M537" i="32"/>
  <c r="B538" i="32"/>
  <c r="C538" i="32"/>
  <c r="M538" i="32"/>
  <c r="B539" i="32"/>
  <c r="C539" i="32" s="1"/>
  <c r="M539" i="32"/>
  <c r="B540" i="32"/>
  <c r="C540" i="32"/>
  <c r="M540" i="32"/>
  <c r="B541" i="32"/>
  <c r="C541" i="32"/>
  <c r="M541" i="32"/>
  <c r="B542" i="32"/>
  <c r="C542" i="32" s="1"/>
  <c r="M542" i="32"/>
  <c r="B543" i="32"/>
  <c r="C543" i="32"/>
  <c r="M543" i="32"/>
  <c r="B544" i="32"/>
  <c r="C544" i="32"/>
  <c r="M544" i="32"/>
  <c r="B545" i="32"/>
  <c r="C545" i="32"/>
  <c r="M545" i="32"/>
  <c r="B546" i="32"/>
  <c r="C546" i="32" s="1"/>
  <c r="M546" i="32"/>
  <c r="B547" i="32"/>
  <c r="C547" i="32" s="1"/>
  <c r="M547" i="32"/>
  <c r="B548" i="32"/>
  <c r="C548" i="32" s="1"/>
  <c r="M548" i="32"/>
  <c r="B549" i="32"/>
  <c r="C549" i="32"/>
  <c r="M549" i="32"/>
  <c r="B550" i="32"/>
  <c r="C550" i="32" s="1"/>
  <c r="M550" i="32"/>
  <c r="B551" i="32"/>
  <c r="C551" i="32"/>
  <c r="M551" i="32"/>
  <c r="B552" i="32"/>
  <c r="C552" i="32" s="1"/>
  <c r="M552" i="32"/>
  <c r="B553" i="32"/>
  <c r="C553" i="32" s="1"/>
  <c r="M553" i="32"/>
  <c r="B554" i="32"/>
  <c r="C554" i="32"/>
  <c r="M554" i="32"/>
  <c r="B555" i="32"/>
  <c r="C555" i="32"/>
  <c r="M555" i="32"/>
  <c r="B556" i="32"/>
  <c r="C556" i="32" s="1"/>
  <c r="M556" i="32"/>
  <c r="B557" i="32"/>
  <c r="C557" i="32"/>
  <c r="M557" i="32"/>
  <c r="B558" i="32"/>
  <c r="C558" i="32" s="1"/>
  <c r="M558" i="32"/>
  <c r="B559" i="32"/>
  <c r="C559" i="32" s="1"/>
  <c r="M559" i="32"/>
  <c r="B560" i="32"/>
  <c r="C560" i="32"/>
  <c r="M560" i="32"/>
  <c r="B561" i="32"/>
  <c r="C561" i="32" s="1"/>
  <c r="M561" i="32"/>
  <c r="B562" i="32"/>
  <c r="C562" i="32" s="1"/>
  <c r="M562" i="32"/>
  <c r="B563" i="32"/>
  <c r="C563" i="32"/>
  <c r="M563" i="32"/>
  <c r="B564" i="32"/>
  <c r="C564" i="32" s="1"/>
  <c r="M564" i="32"/>
  <c r="B565" i="32"/>
  <c r="C565" i="32"/>
  <c r="M565" i="32"/>
  <c r="B566" i="32"/>
  <c r="C566" i="32"/>
  <c r="M566" i="32"/>
  <c r="B567" i="32"/>
  <c r="C567" i="32"/>
  <c r="M567" i="32"/>
  <c r="B568" i="32"/>
  <c r="C568" i="32" s="1"/>
  <c r="M568" i="32"/>
  <c r="B569" i="32"/>
  <c r="C569" i="32"/>
  <c r="M569" i="32"/>
  <c r="B570" i="32"/>
  <c r="C570" i="32" s="1"/>
  <c r="M570" i="32"/>
  <c r="B571" i="32"/>
  <c r="C571" i="32"/>
  <c r="M571" i="32"/>
  <c r="B572" i="32"/>
  <c r="C572" i="32" s="1"/>
  <c r="M572" i="32"/>
  <c r="B573" i="32"/>
  <c r="C573" i="32"/>
  <c r="M573" i="32"/>
  <c r="B574" i="32"/>
  <c r="C574" i="32" s="1"/>
  <c r="M574" i="32"/>
  <c r="B575" i="32"/>
  <c r="C575" i="32" s="1"/>
  <c r="M575" i="32"/>
  <c r="B576" i="32"/>
  <c r="C576" i="32"/>
  <c r="M576" i="32"/>
  <c r="B577" i="32"/>
  <c r="C577" i="32"/>
  <c r="M577" i="32"/>
  <c r="B578" i="32"/>
  <c r="C578" i="32" s="1"/>
  <c r="M578" i="32"/>
  <c r="B579" i="32"/>
  <c r="C579" i="32"/>
  <c r="M579" i="32"/>
  <c r="B580" i="32"/>
  <c r="C580" i="32"/>
  <c r="M580" i="32"/>
  <c r="B581" i="32"/>
  <c r="C581" i="32" s="1"/>
  <c r="M581" i="32"/>
  <c r="B582" i="32"/>
  <c r="C582" i="32"/>
  <c r="M582" i="32"/>
  <c r="B583" i="32"/>
  <c r="C583" i="32" s="1"/>
  <c r="M583" i="32"/>
  <c r="B584" i="32"/>
  <c r="C584" i="32" s="1"/>
  <c r="M584" i="32"/>
  <c r="B585" i="32"/>
  <c r="C585" i="32"/>
  <c r="M585" i="32"/>
  <c r="B586" i="32"/>
  <c r="C586" i="32" s="1"/>
  <c r="M586" i="32"/>
  <c r="B587" i="32"/>
  <c r="C587" i="32"/>
  <c r="M587" i="32"/>
  <c r="B588" i="32"/>
  <c r="C588" i="32" s="1"/>
  <c r="M588" i="32"/>
  <c r="B589" i="32"/>
  <c r="C589" i="32"/>
  <c r="M589" i="32"/>
  <c r="B590" i="32"/>
  <c r="C590" i="32" s="1"/>
  <c r="M590" i="32"/>
  <c r="B591" i="32"/>
  <c r="C591" i="32"/>
  <c r="M591" i="32"/>
  <c r="B592" i="32"/>
  <c r="C592" i="32" s="1"/>
  <c r="M592" i="32"/>
  <c r="B593" i="32"/>
  <c r="C593" i="32"/>
  <c r="M593" i="32"/>
  <c r="B594" i="32"/>
  <c r="C594" i="32"/>
  <c r="M594" i="32"/>
  <c r="B595" i="32"/>
  <c r="C595" i="32"/>
  <c r="M595" i="32"/>
  <c r="B596" i="32"/>
  <c r="C596" i="32" s="1"/>
  <c r="M596" i="32"/>
  <c r="B597" i="32"/>
  <c r="C597" i="32" s="1"/>
  <c r="M597" i="32"/>
  <c r="B598" i="32"/>
  <c r="C598" i="32"/>
  <c r="M598" i="32"/>
  <c r="B599" i="32"/>
  <c r="C599" i="32"/>
  <c r="M599" i="32"/>
  <c r="B600" i="32"/>
  <c r="C600" i="32"/>
  <c r="M600" i="32"/>
  <c r="B601" i="32"/>
  <c r="C601" i="32"/>
  <c r="M601" i="32"/>
  <c r="B602" i="32"/>
  <c r="C602" i="32"/>
  <c r="M602" i="32"/>
  <c r="B603" i="32"/>
  <c r="C603" i="32"/>
  <c r="M603" i="32"/>
  <c r="B604" i="32"/>
  <c r="C604" i="32"/>
  <c r="M604" i="32"/>
  <c r="B605" i="32"/>
  <c r="C605" i="32" s="1"/>
  <c r="M605" i="32"/>
  <c r="B606" i="32"/>
  <c r="C606" i="32" s="1"/>
  <c r="M606" i="32"/>
  <c r="B607" i="32"/>
  <c r="C607" i="32"/>
  <c r="M607" i="32"/>
  <c r="B608" i="32"/>
  <c r="C608" i="32"/>
  <c r="M608" i="32"/>
  <c r="B609" i="32"/>
  <c r="C609" i="32"/>
  <c r="M609" i="32"/>
  <c r="B610" i="32"/>
  <c r="C610" i="32" s="1"/>
  <c r="M610" i="32"/>
  <c r="B611" i="32"/>
  <c r="C611" i="32" s="1"/>
  <c r="M611" i="32"/>
  <c r="B612" i="32"/>
  <c r="C612" i="32" s="1"/>
  <c r="M612" i="32"/>
  <c r="B613" i="32"/>
  <c r="C613" i="32" s="1"/>
  <c r="M613" i="32"/>
  <c r="B614" i="32"/>
  <c r="C614" i="32" s="1"/>
  <c r="M614" i="32"/>
  <c r="B615" i="32"/>
  <c r="C615" i="32"/>
  <c r="M615" i="32"/>
  <c r="B616" i="32"/>
  <c r="C616" i="32"/>
  <c r="M616" i="32"/>
  <c r="B617" i="32"/>
  <c r="C617" i="32" s="1"/>
  <c r="M617" i="32"/>
  <c r="B618" i="32"/>
  <c r="C618" i="32" s="1"/>
  <c r="M618" i="32"/>
  <c r="B619" i="32"/>
  <c r="C619" i="32" s="1"/>
  <c r="M619" i="32"/>
  <c r="B620" i="32"/>
  <c r="C620" i="32"/>
  <c r="M620" i="32"/>
  <c r="B621" i="32"/>
  <c r="C621" i="32" s="1"/>
  <c r="M621" i="32"/>
  <c r="B622" i="32"/>
  <c r="C622" i="32"/>
  <c r="M622" i="32"/>
  <c r="B623" i="32"/>
  <c r="C623" i="32"/>
  <c r="M623" i="32"/>
  <c r="B624" i="32"/>
  <c r="C624" i="32"/>
  <c r="M624" i="32"/>
  <c r="B625" i="32"/>
  <c r="C625" i="32" s="1"/>
  <c r="M625" i="32"/>
  <c r="B626" i="32"/>
  <c r="C626" i="32"/>
  <c r="M626" i="32"/>
  <c r="B627" i="32"/>
  <c r="C627" i="32" s="1"/>
  <c r="M627" i="32"/>
  <c r="B628" i="32"/>
  <c r="C628" i="32"/>
  <c r="M628" i="32"/>
  <c r="B629" i="32"/>
  <c r="C629" i="32"/>
  <c r="M629" i="32"/>
  <c r="B630" i="32"/>
  <c r="C630" i="32" s="1"/>
  <c r="M630" i="32"/>
  <c r="B631" i="32"/>
  <c r="C631" i="32" s="1"/>
  <c r="M631" i="32"/>
  <c r="B632" i="32"/>
  <c r="C632" i="32" s="1"/>
  <c r="M632" i="32"/>
  <c r="B633" i="32"/>
  <c r="C633" i="32"/>
  <c r="M633" i="32"/>
  <c r="B634" i="32"/>
  <c r="C634" i="32" s="1"/>
  <c r="M634" i="32"/>
  <c r="B635" i="32"/>
  <c r="C635" i="32"/>
  <c r="M635" i="32"/>
  <c r="B636" i="32"/>
  <c r="C636" i="32" s="1"/>
  <c r="M636" i="32"/>
  <c r="B637" i="32"/>
  <c r="C637" i="32"/>
  <c r="M637" i="32"/>
  <c r="B638" i="32"/>
  <c r="C638" i="32" s="1"/>
  <c r="M638" i="32"/>
  <c r="B639" i="32"/>
  <c r="C639" i="32" s="1"/>
  <c r="M639" i="32"/>
  <c r="B640" i="32"/>
  <c r="C640" i="32" s="1"/>
  <c r="M640" i="32"/>
  <c r="B641" i="32"/>
  <c r="C641" i="32" s="1"/>
  <c r="M641" i="32"/>
  <c r="B642" i="32"/>
  <c r="C642" i="32"/>
  <c r="M642" i="32"/>
  <c r="B643" i="32"/>
  <c r="C643" i="32" s="1"/>
  <c r="M643" i="32"/>
  <c r="B644" i="32"/>
  <c r="C644" i="32" s="1"/>
  <c r="M644" i="32"/>
  <c r="B645" i="32"/>
  <c r="C645" i="32"/>
  <c r="M645" i="32"/>
  <c r="B646" i="32"/>
  <c r="C646" i="32"/>
  <c r="M646" i="32"/>
  <c r="B647" i="32"/>
  <c r="C647" i="32"/>
  <c r="M647" i="32"/>
  <c r="B648" i="32"/>
  <c r="C648" i="32"/>
  <c r="M648" i="32"/>
  <c r="B649" i="32"/>
  <c r="C649" i="32" s="1"/>
  <c r="M649" i="32"/>
  <c r="B650" i="32"/>
  <c r="C650" i="32" s="1"/>
  <c r="M650" i="32"/>
  <c r="B651" i="32"/>
  <c r="C651" i="32"/>
  <c r="M651" i="32"/>
  <c r="B652" i="32"/>
  <c r="C652" i="32" s="1"/>
  <c r="M652" i="32"/>
  <c r="B653" i="32"/>
  <c r="C653" i="32"/>
  <c r="M653" i="32"/>
  <c r="B654" i="32"/>
  <c r="C654" i="32" s="1"/>
  <c r="M654" i="32"/>
  <c r="B655" i="32"/>
  <c r="C655" i="32"/>
  <c r="M655" i="32"/>
  <c r="B656" i="32"/>
  <c r="C656" i="32" s="1"/>
  <c r="M656" i="32"/>
  <c r="B657" i="32"/>
  <c r="C657" i="32" s="1"/>
  <c r="M657" i="32"/>
  <c r="B658" i="32"/>
  <c r="C658" i="32" s="1"/>
  <c r="M658" i="32"/>
  <c r="B659" i="32"/>
  <c r="C659" i="32"/>
  <c r="M659" i="32"/>
  <c r="B660" i="32"/>
  <c r="C660" i="32" s="1"/>
  <c r="M660" i="32"/>
  <c r="B661" i="32"/>
  <c r="C661" i="32" s="1"/>
  <c r="M661" i="32"/>
  <c r="B662" i="32"/>
  <c r="C662" i="32" s="1"/>
  <c r="M662" i="32"/>
  <c r="B663" i="32"/>
  <c r="C663" i="32"/>
  <c r="M663" i="32"/>
  <c r="B664" i="32"/>
  <c r="C664" i="32"/>
  <c r="M664" i="32"/>
  <c r="B665" i="32"/>
  <c r="C665" i="32"/>
  <c r="M665" i="32"/>
  <c r="B666" i="32"/>
  <c r="C666" i="32"/>
  <c r="M666" i="32"/>
  <c r="B667" i="32"/>
  <c r="C667" i="32"/>
  <c r="M667" i="32"/>
  <c r="B668" i="32"/>
  <c r="C668" i="32"/>
  <c r="M668" i="32"/>
  <c r="B669" i="32"/>
  <c r="C669" i="32" s="1"/>
  <c r="M669" i="32"/>
  <c r="B670" i="32"/>
  <c r="C670" i="32"/>
  <c r="M670" i="32"/>
  <c r="B671" i="32"/>
  <c r="C671" i="32" s="1"/>
  <c r="M671" i="32"/>
  <c r="B672" i="32"/>
  <c r="C672" i="32"/>
  <c r="M672" i="32"/>
  <c r="B673" i="32"/>
  <c r="C673" i="32"/>
  <c r="M673" i="32"/>
  <c r="B674" i="32"/>
  <c r="C674" i="32"/>
  <c r="M674" i="32"/>
  <c r="B675" i="32"/>
  <c r="C675" i="32" s="1"/>
  <c r="M675" i="32"/>
  <c r="B676" i="32"/>
  <c r="C676" i="32"/>
  <c r="M676" i="32"/>
  <c r="B677" i="32"/>
  <c r="C677" i="32" s="1"/>
  <c r="M677" i="32"/>
  <c r="B678" i="32"/>
  <c r="C678" i="32" s="1"/>
  <c r="M678" i="32"/>
  <c r="B679" i="32"/>
  <c r="C679" i="32" s="1"/>
  <c r="M679" i="32"/>
  <c r="B680" i="32"/>
  <c r="C680" i="32" s="1"/>
  <c r="M680" i="32"/>
  <c r="B681" i="32"/>
  <c r="C681" i="32" s="1"/>
  <c r="M681" i="32"/>
  <c r="B682" i="32"/>
  <c r="C682" i="32" s="1"/>
  <c r="M682" i="32"/>
  <c r="B683" i="32"/>
  <c r="C683" i="32"/>
  <c r="M683" i="32"/>
  <c r="B684" i="32"/>
  <c r="C684" i="32" s="1"/>
  <c r="M684" i="32"/>
  <c r="B685" i="32"/>
  <c r="C685" i="32"/>
  <c r="M685" i="32"/>
  <c r="B686" i="32"/>
  <c r="C686" i="32"/>
  <c r="M686" i="32"/>
  <c r="B687" i="32"/>
  <c r="C687" i="32" s="1"/>
  <c r="M687" i="32"/>
  <c r="B688" i="32"/>
  <c r="C688" i="32"/>
  <c r="M688" i="32"/>
  <c r="B689" i="32"/>
  <c r="C689" i="32"/>
  <c r="M689" i="32"/>
  <c r="B690" i="32"/>
  <c r="C690" i="32"/>
  <c r="M690" i="32"/>
  <c r="B691" i="32"/>
  <c r="C691" i="32" s="1"/>
  <c r="M691" i="32"/>
  <c r="B692" i="32"/>
  <c r="C692" i="32"/>
  <c r="M692" i="32"/>
  <c r="B693" i="32"/>
  <c r="C693" i="32" s="1"/>
  <c r="M693" i="32"/>
  <c r="B694" i="32"/>
  <c r="C694" i="32" s="1"/>
  <c r="M694" i="32"/>
  <c r="B695" i="32"/>
  <c r="C695" i="32"/>
  <c r="M695" i="32"/>
  <c r="B696" i="32"/>
  <c r="C696" i="32"/>
  <c r="M696" i="32"/>
  <c r="B697" i="32"/>
  <c r="C697" i="32" s="1"/>
  <c r="M697" i="32"/>
  <c r="B698" i="32"/>
  <c r="C698" i="32" s="1"/>
  <c r="M698" i="32"/>
  <c r="B699" i="32"/>
  <c r="C699" i="32"/>
  <c r="M699" i="32"/>
  <c r="B700" i="32"/>
  <c r="C700" i="32" s="1"/>
  <c r="M700" i="32"/>
  <c r="B701" i="32"/>
  <c r="C701" i="32"/>
  <c r="M701" i="32"/>
  <c r="B702" i="32"/>
  <c r="C702" i="32" s="1"/>
  <c r="M702" i="32"/>
  <c r="B703" i="32"/>
  <c r="C703" i="32" s="1"/>
  <c r="M703" i="32"/>
  <c r="B704" i="32"/>
  <c r="C704" i="32"/>
  <c r="M704" i="32"/>
  <c r="B705" i="32"/>
  <c r="C705" i="32" s="1"/>
  <c r="M705" i="32"/>
  <c r="B706" i="32"/>
  <c r="C706" i="32" s="1"/>
  <c r="M706" i="32"/>
  <c r="B707" i="32"/>
  <c r="C707" i="32" s="1"/>
  <c r="M707" i="32"/>
  <c r="B708" i="32"/>
  <c r="C708" i="32"/>
  <c r="M708" i="32"/>
  <c r="B7" i="31"/>
  <c r="C7" i="31"/>
  <c r="L7" i="31" s="1"/>
  <c r="K7" i="31"/>
  <c r="B8" i="31"/>
  <c r="C8" i="31" s="1"/>
  <c r="L8" i="31" s="1"/>
  <c r="K8" i="31"/>
  <c r="B9" i="31"/>
  <c r="C9" i="31" s="1"/>
  <c r="L9" i="31" s="1"/>
  <c r="K9" i="31"/>
  <c r="B10" i="31"/>
  <c r="C10" i="31"/>
  <c r="L10" i="31" s="1"/>
  <c r="K10" i="31"/>
  <c r="B11" i="31"/>
  <c r="C11" i="31"/>
  <c r="L11" i="31" s="1"/>
  <c r="K11" i="31"/>
  <c r="B12" i="31"/>
  <c r="C12" i="31"/>
  <c r="K12" i="31"/>
  <c r="L12" i="31"/>
  <c r="B13" i="31"/>
  <c r="C13" i="31"/>
  <c r="L13" i="31" s="1"/>
  <c r="K13" i="31"/>
  <c r="B14" i="31"/>
  <c r="C14" i="31" s="1"/>
  <c r="L14" i="31" s="1"/>
  <c r="K14" i="31"/>
  <c r="B15" i="31"/>
  <c r="C15" i="31" s="1"/>
  <c r="L15" i="31" s="1"/>
  <c r="K15" i="31"/>
  <c r="B16" i="31"/>
  <c r="C16" i="31"/>
  <c r="K16" i="31"/>
  <c r="L16" i="31"/>
  <c r="B17" i="31"/>
  <c r="C17" i="31" s="1"/>
  <c r="L17" i="31" s="1"/>
  <c r="K17" i="31"/>
  <c r="K18" i="31"/>
  <c r="B18" i="31"/>
  <c r="C18" i="31" s="1"/>
  <c r="L18" i="31"/>
  <c r="K19" i="31"/>
  <c r="B19" i="31"/>
  <c r="C19" i="3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/>
  <c r="L20" i="31"/>
  <c r="B21" i="31"/>
  <c r="C21" i="31" s="1"/>
  <c r="L21" i="31" s="1"/>
  <c r="B22" i="31"/>
  <c r="C22" i="31" s="1"/>
  <c r="L22" i="31" s="1"/>
  <c r="B23" i="31"/>
  <c r="C23" i="31"/>
  <c r="L23" i="31"/>
  <c r="B24" i="31"/>
  <c r="C24" i="31"/>
  <c r="L24" i="31"/>
  <c r="B25" i="31"/>
  <c r="C25" i="31"/>
  <c r="L25" i="31"/>
  <c r="B26" i="31"/>
  <c r="C26" i="31"/>
  <c r="L26" i="31"/>
  <c r="B27" i="31"/>
  <c r="C27" i="31" s="1"/>
  <c r="L27" i="31" s="1"/>
  <c r="B28" i="31"/>
  <c r="C28" i="31"/>
  <c r="L28" i="31" s="1"/>
  <c r="B29" i="31"/>
  <c r="C29" i="31" s="1"/>
  <c r="L29" i="31" s="1"/>
  <c r="B30" i="31"/>
  <c r="C30" i="31" s="1"/>
  <c r="L30" i="31" s="1"/>
  <c r="B31" i="31"/>
  <c r="C31" i="31"/>
  <c r="L31" i="31" s="1"/>
  <c r="B32" i="31"/>
  <c r="C32" i="31" s="1"/>
  <c r="L32" i="31"/>
  <c r="B33" i="31"/>
  <c r="C33" i="31" s="1"/>
  <c r="L33" i="31"/>
  <c r="B34" i="31"/>
  <c r="C34" i="31" s="1"/>
  <c r="L34" i="31" s="1"/>
  <c r="B35" i="31"/>
  <c r="C35" i="31" s="1"/>
  <c r="L35" i="31"/>
  <c r="B36" i="31"/>
  <c r="C36" i="31"/>
  <c r="L36" i="31"/>
  <c r="B37" i="31"/>
  <c r="C37" i="31" s="1"/>
  <c r="L37" i="31" s="1"/>
  <c r="B38" i="31"/>
  <c r="C38" i="31"/>
  <c r="L38" i="31" s="1"/>
  <c r="B39" i="31"/>
  <c r="C39" i="31" s="1"/>
  <c r="L39" i="31"/>
  <c r="B40" i="31"/>
  <c r="C40" i="31" s="1"/>
  <c r="L40" i="31" s="1"/>
  <c r="B41" i="31"/>
  <c r="C41" i="31" s="1"/>
  <c r="L41" i="31" s="1"/>
  <c r="B42" i="31"/>
  <c r="C42" i="31"/>
  <c r="L42" i="31" s="1"/>
  <c r="B43" i="31"/>
  <c r="C43" i="31" s="1"/>
  <c r="L43" i="31" s="1"/>
  <c r="B44" i="31"/>
  <c r="C44" i="31" s="1"/>
  <c r="L44" i="31"/>
  <c r="B45" i="31"/>
  <c r="C45" i="31"/>
  <c r="L45" i="31"/>
  <c r="B46" i="31"/>
  <c r="C46" i="31" s="1"/>
  <c r="L46" i="31" s="1"/>
  <c r="B47" i="31"/>
  <c r="C47" i="31" s="1"/>
  <c r="L47" i="31" s="1"/>
  <c r="B48" i="31"/>
  <c r="C48" i="31"/>
  <c r="L48" i="31" s="1"/>
  <c r="B49" i="31"/>
  <c r="C49" i="31" s="1"/>
  <c r="L49" i="31" s="1"/>
  <c r="B50" i="31"/>
  <c r="C50" i="31"/>
  <c r="L50" i="31" s="1"/>
  <c r="B51" i="31"/>
  <c r="C51" i="31"/>
  <c r="L51" i="31" s="1"/>
  <c r="B52" i="31"/>
  <c r="C52" i="31" s="1"/>
  <c r="L52" i="31"/>
  <c r="B53" i="31"/>
  <c r="C53" i="31" s="1"/>
  <c r="L53" i="31"/>
  <c r="B54" i="31"/>
  <c r="C54" i="31"/>
  <c r="L54" i="31"/>
  <c r="B55" i="31"/>
  <c r="C55" i="31" s="1"/>
  <c r="L55" i="31" s="1"/>
  <c r="B56" i="31"/>
  <c r="C56" i="31" s="1"/>
  <c r="L56" i="31" s="1"/>
  <c r="B57" i="31"/>
  <c r="C57" i="31"/>
  <c r="L57" i="31" s="1"/>
  <c r="B58" i="31"/>
  <c r="C58" i="31"/>
  <c r="L58" i="31" s="1"/>
  <c r="B59" i="31"/>
  <c r="C59" i="31"/>
  <c r="L59" i="31" s="1"/>
  <c r="B60" i="31"/>
  <c r="C60" i="31"/>
  <c r="L60" i="31" s="1"/>
  <c r="B61" i="31"/>
  <c r="C61" i="31"/>
  <c r="L61" i="31" s="1"/>
  <c r="B62" i="31"/>
  <c r="C62" i="31"/>
  <c r="L62" i="31" s="1"/>
  <c r="B63" i="31"/>
  <c r="C63" i="31"/>
  <c r="L63" i="31" s="1"/>
  <c r="B64" i="31"/>
  <c r="C64" i="31"/>
  <c r="L64" i="31"/>
  <c r="B65" i="31"/>
  <c r="C65" i="31" s="1"/>
  <c r="L65" i="31" s="1"/>
  <c r="B66" i="31"/>
  <c r="C66" i="31"/>
  <c r="L66" i="31" s="1"/>
  <c r="B67" i="31"/>
  <c r="C67" i="31"/>
  <c r="L67" i="31"/>
  <c r="B68" i="31"/>
  <c r="C68" i="31"/>
  <c r="L68" i="31" s="1"/>
  <c r="B69" i="31"/>
  <c r="C69" i="31"/>
  <c r="L69" i="31" s="1"/>
  <c r="B70" i="31"/>
  <c r="C70" i="31" s="1"/>
  <c r="L70" i="31" s="1"/>
  <c r="B71" i="31"/>
  <c r="C71" i="31" s="1"/>
  <c r="L71" i="31"/>
  <c r="B72" i="31"/>
  <c r="C72" i="31" s="1"/>
  <c r="L72" i="31" s="1"/>
  <c r="B73" i="31"/>
  <c r="C73" i="31" s="1"/>
  <c r="L73" i="31" s="1"/>
  <c r="B74" i="31"/>
  <c r="C74" i="31" s="1"/>
  <c r="L74" i="31"/>
  <c r="B75" i="31"/>
  <c r="C75" i="31"/>
  <c r="L75" i="31" s="1"/>
  <c r="B76" i="31"/>
  <c r="C76" i="31"/>
  <c r="L76" i="31" s="1"/>
  <c r="B77" i="31"/>
  <c r="C77" i="31" s="1"/>
  <c r="L77" i="31" s="1"/>
  <c r="B78" i="31"/>
  <c r="C78" i="31" s="1"/>
  <c r="L78" i="31" s="1"/>
  <c r="B79" i="31"/>
  <c r="C79" i="31"/>
  <c r="L79" i="31" s="1"/>
  <c r="B80" i="31"/>
  <c r="C80" i="31" s="1"/>
  <c r="L80" i="31" s="1"/>
  <c r="B81" i="31"/>
  <c r="C81" i="31"/>
  <c r="L81" i="31" s="1"/>
  <c r="B82" i="31"/>
  <c r="C82" i="31" s="1"/>
  <c r="L82" i="31" s="1"/>
  <c r="B83" i="31"/>
  <c r="C83" i="31" s="1"/>
  <c r="L83" i="31" s="1"/>
  <c r="B84" i="31"/>
  <c r="C84" i="31"/>
  <c r="L84" i="31"/>
  <c r="B85" i="31"/>
  <c r="C85" i="31" s="1"/>
  <c r="L85" i="31" s="1"/>
  <c r="B86" i="31"/>
  <c r="C86" i="31" s="1"/>
  <c r="L86" i="31"/>
  <c r="B87" i="31"/>
  <c r="C87" i="31"/>
  <c r="L87" i="31"/>
  <c r="B88" i="31"/>
  <c r="C88" i="31" s="1"/>
  <c r="L88" i="31"/>
  <c r="B89" i="31"/>
  <c r="C89" i="31" s="1"/>
  <c r="L89" i="31" s="1"/>
  <c r="B90" i="31"/>
  <c r="C90" i="31"/>
  <c r="L90" i="31" s="1"/>
  <c r="B91" i="31"/>
  <c r="C91" i="31"/>
  <c r="L91" i="31"/>
  <c r="B92" i="31"/>
  <c r="C92" i="31" s="1"/>
  <c r="L92" i="31" s="1"/>
  <c r="B93" i="31"/>
  <c r="C93" i="31" s="1"/>
  <c r="L93" i="31" s="1"/>
  <c r="B94" i="31"/>
  <c r="C94" i="31"/>
  <c r="L94" i="31" s="1"/>
  <c r="B95" i="31"/>
  <c r="C95" i="31" s="1"/>
  <c r="L95" i="31" s="1"/>
  <c r="B96" i="31"/>
  <c r="C96" i="31"/>
  <c r="L96" i="31"/>
  <c r="B97" i="31"/>
  <c r="C97" i="31"/>
  <c r="L97" i="31"/>
  <c r="B98" i="31"/>
  <c r="C98" i="31"/>
  <c r="L98" i="31"/>
  <c r="B99" i="31"/>
  <c r="C99" i="31" s="1"/>
  <c r="L99" i="31" s="1"/>
  <c r="B100" i="31"/>
  <c r="C100" i="31" s="1"/>
  <c r="L100" i="31" s="1"/>
  <c r="B101" i="31"/>
  <c r="C101" i="31" s="1"/>
  <c r="L101" i="31" s="1"/>
  <c r="B102" i="31"/>
  <c r="C102" i="31"/>
  <c r="L102" i="31" s="1"/>
  <c r="B103" i="31"/>
  <c r="C103" i="31"/>
  <c r="L103" i="31" s="1"/>
  <c r="B104" i="31"/>
  <c r="C104" i="31" s="1"/>
  <c r="L104" i="31"/>
  <c r="B105" i="31"/>
  <c r="C105" i="31" s="1"/>
  <c r="L105" i="31"/>
  <c r="B106" i="31"/>
  <c r="C106" i="31"/>
  <c r="L106" i="31" s="1"/>
  <c r="B107" i="31"/>
  <c r="C107" i="31"/>
  <c r="L107" i="31"/>
  <c r="B108" i="31"/>
  <c r="C108" i="31" s="1"/>
  <c r="L108" i="31" s="1"/>
  <c r="B109" i="31"/>
  <c r="C109" i="31"/>
  <c r="L109" i="31" s="1"/>
  <c r="B110" i="31"/>
  <c r="C110" i="31" s="1"/>
  <c r="L110" i="31"/>
  <c r="B111" i="31"/>
  <c r="C111" i="31" s="1"/>
  <c r="L111" i="31" s="1"/>
  <c r="B112" i="31"/>
  <c r="C112" i="31" s="1"/>
  <c r="L112" i="31" s="1"/>
  <c r="B113" i="31"/>
  <c r="C113" i="31"/>
  <c r="L113" i="31" s="1"/>
  <c r="B114" i="31"/>
  <c r="C114" i="31"/>
  <c r="L114" i="31"/>
  <c r="B115" i="31"/>
  <c r="C115" i="31"/>
  <c r="L115" i="31" s="1"/>
  <c r="B116" i="31"/>
  <c r="C116" i="31"/>
  <c r="L116" i="31" s="1"/>
  <c r="B117" i="31"/>
  <c r="C117" i="31" s="1"/>
  <c r="L117" i="31" s="1"/>
  <c r="B118" i="31"/>
  <c r="C118" i="31"/>
  <c r="L118" i="31" s="1"/>
  <c r="B119" i="31"/>
  <c r="C119" i="31"/>
  <c r="L119" i="31"/>
  <c r="B120" i="31"/>
  <c r="C120" i="31"/>
  <c r="L120" i="31" s="1"/>
  <c r="B121" i="31"/>
  <c r="C121" i="31"/>
  <c r="L121" i="31" s="1"/>
  <c r="B122" i="31"/>
  <c r="C122" i="31" s="1"/>
  <c r="L122" i="31" s="1"/>
  <c r="B123" i="31"/>
  <c r="C123" i="31"/>
  <c r="L123" i="31"/>
  <c r="B124" i="31"/>
  <c r="C124" i="31" s="1"/>
  <c r="L124" i="31" s="1"/>
  <c r="B125" i="31"/>
  <c r="C125" i="31"/>
  <c r="L125" i="31"/>
  <c r="B126" i="31"/>
  <c r="C126" i="31" s="1"/>
  <c r="L126" i="31" s="1"/>
  <c r="B127" i="31"/>
  <c r="C127" i="31" s="1"/>
  <c r="L127" i="31"/>
  <c r="B128" i="31"/>
  <c r="C128" i="31" s="1"/>
  <c r="L128" i="31"/>
  <c r="B129" i="31"/>
  <c r="C129" i="31" s="1"/>
  <c r="L129" i="31" s="1"/>
  <c r="B130" i="31"/>
  <c r="C130" i="31"/>
  <c r="L130" i="31" s="1"/>
  <c r="B131" i="31"/>
  <c r="C131" i="31" s="1"/>
  <c r="L131" i="31"/>
  <c r="B132" i="31"/>
  <c r="C132" i="31" s="1"/>
  <c r="L132" i="31" s="1"/>
  <c r="B133" i="31"/>
  <c r="C133" i="31" s="1"/>
  <c r="L133" i="31" s="1"/>
  <c r="B134" i="31"/>
  <c r="C134" i="31"/>
  <c r="L134" i="31" s="1"/>
  <c r="B135" i="31"/>
  <c r="C135" i="31" s="1"/>
  <c r="L135" i="31" s="1"/>
  <c r="B136" i="31"/>
  <c r="C136" i="31"/>
  <c r="L136" i="31" s="1"/>
  <c r="B137" i="31"/>
  <c r="C137" i="31" s="1"/>
  <c r="L137" i="31" s="1"/>
  <c r="B138" i="31"/>
  <c r="C138" i="31" s="1"/>
  <c r="L138" i="31"/>
  <c r="B139" i="31"/>
  <c r="C139" i="31" s="1"/>
  <c r="L139" i="31" s="1"/>
  <c r="B140" i="31"/>
  <c r="C140" i="31" s="1"/>
  <c r="L140" i="31"/>
  <c r="B141" i="31"/>
  <c r="C141" i="31"/>
  <c r="L141" i="31"/>
  <c r="B142" i="31"/>
  <c r="C142" i="31"/>
  <c r="L142" i="31"/>
  <c r="B143" i="31"/>
  <c r="C143" i="31" s="1"/>
  <c r="L143" i="31" s="1"/>
  <c r="B144" i="31"/>
  <c r="C144" i="31"/>
  <c r="L144" i="31" s="1"/>
  <c r="B145" i="31"/>
  <c r="C145" i="31" s="1"/>
  <c r="L145" i="31" s="1"/>
  <c r="B146" i="31"/>
  <c r="C146" i="31" s="1"/>
  <c r="L146" i="31" s="1"/>
  <c r="B147" i="31"/>
  <c r="C147" i="31"/>
  <c r="L147" i="31"/>
  <c r="B148" i="31"/>
  <c r="C148" i="31" s="1"/>
  <c r="L148" i="31"/>
  <c r="B149" i="31"/>
  <c r="C149" i="31" s="1"/>
  <c r="L149" i="31" s="1"/>
  <c r="B150" i="31"/>
  <c r="C150" i="31" s="1"/>
  <c r="L150" i="31" s="1"/>
  <c r="B151" i="31"/>
  <c r="C151" i="31"/>
  <c r="L151" i="31" s="1"/>
  <c r="B152" i="31"/>
  <c r="C152" i="31"/>
  <c r="L152" i="31"/>
  <c r="B153" i="31"/>
  <c r="C153" i="31"/>
  <c r="L153" i="31" s="1"/>
  <c r="B154" i="31"/>
  <c r="C154" i="31" s="1"/>
  <c r="L154" i="31"/>
  <c r="B155" i="31"/>
  <c r="C155" i="31"/>
  <c r="L155" i="31" s="1"/>
  <c r="B156" i="31"/>
  <c r="C156" i="31"/>
  <c r="L156" i="31" s="1"/>
  <c r="B157" i="31"/>
  <c r="C157" i="31"/>
  <c r="L157" i="31" s="1"/>
  <c r="B158" i="31"/>
  <c r="C158" i="31"/>
  <c r="L158" i="31" s="1"/>
  <c r="B159" i="31"/>
  <c r="C159" i="31"/>
  <c r="L159" i="31"/>
  <c r="B160" i="31"/>
  <c r="C160" i="31" s="1"/>
  <c r="L160" i="31" s="1"/>
  <c r="B161" i="31"/>
  <c r="C161" i="31" s="1"/>
  <c r="L161" i="31" s="1"/>
  <c r="B162" i="31"/>
  <c r="C162" i="31"/>
  <c r="L162" i="31" s="1"/>
  <c r="B163" i="31"/>
  <c r="C163" i="31"/>
  <c r="L163" i="31" s="1"/>
  <c r="B164" i="31"/>
  <c r="C164" i="31"/>
  <c r="L164" i="31" s="1"/>
  <c r="B165" i="31"/>
  <c r="C165" i="31"/>
  <c r="L165" i="31" s="1"/>
  <c r="B166" i="31"/>
  <c r="C166" i="31" s="1"/>
  <c r="L166" i="31" s="1"/>
  <c r="B167" i="31"/>
  <c r="C167" i="31"/>
  <c r="L167" i="31"/>
  <c r="B168" i="31"/>
  <c r="C168" i="31" s="1"/>
  <c r="L168" i="31" s="1"/>
  <c r="B169" i="31"/>
  <c r="C169" i="31"/>
  <c r="L169" i="31" s="1"/>
  <c r="B170" i="31"/>
  <c r="C170" i="31" s="1"/>
  <c r="L170" i="31" s="1"/>
  <c r="B171" i="31"/>
  <c r="C171" i="31" s="1"/>
  <c r="L171" i="31"/>
  <c r="B172" i="31"/>
  <c r="C172" i="31"/>
  <c r="L172" i="31"/>
  <c r="B173" i="31"/>
  <c r="C173" i="31" s="1"/>
  <c r="L173" i="31"/>
  <c r="B174" i="31"/>
  <c r="C174" i="31"/>
  <c r="L174" i="31" s="1"/>
  <c r="B175" i="31"/>
  <c r="C175" i="31" s="1"/>
  <c r="L175" i="31" s="1"/>
  <c r="B176" i="31"/>
  <c r="C176" i="31" s="1"/>
  <c r="L176" i="31" s="1"/>
  <c r="B177" i="31"/>
  <c r="C177" i="31"/>
  <c r="L177" i="31" s="1"/>
  <c r="B178" i="31"/>
  <c r="C178" i="31" s="1"/>
  <c r="L178" i="31" s="1"/>
  <c r="B179" i="31"/>
  <c r="C179" i="31" s="1"/>
  <c r="L179" i="31" s="1"/>
  <c r="B180" i="31"/>
  <c r="C180" i="31" s="1"/>
  <c r="L180" i="31" s="1"/>
  <c r="B181" i="31"/>
  <c r="C181" i="31"/>
  <c r="L181" i="31" s="1"/>
  <c r="B182" i="31"/>
  <c r="C182" i="31"/>
  <c r="L182" i="31" s="1"/>
  <c r="B183" i="31"/>
  <c r="C183" i="31" s="1"/>
  <c r="L183" i="31" s="1"/>
  <c r="B184" i="31"/>
  <c r="C184" i="31" s="1"/>
  <c r="L184" i="31" s="1"/>
  <c r="B185" i="31"/>
  <c r="C185" i="31"/>
  <c r="L185" i="31" s="1"/>
  <c r="B186" i="31"/>
  <c r="C186" i="31"/>
  <c r="L186" i="31" s="1"/>
  <c r="B187" i="31"/>
  <c r="C187" i="31" s="1"/>
  <c r="L187" i="31" s="1"/>
  <c r="B188" i="31"/>
  <c r="C188" i="31" s="1"/>
  <c r="L188" i="31"/>
  <c r="B189" i="31"/>
  <c r="C189" i="31"/>
  <c r="L189" i="31" s="1"/>
  <c r="B190" i="31"/>
  <c r="C190" i="31"/>
  <c r="L190" i="31" s="1"/>
  <c r="B191" i="31"/>
  <c r="C191" i="31"/>
  <c r="L191" i="31" s="1"/>
  <c r="B192" i="31"/>
  <c r="C192" i="31" s="1"/>
  <c r="L192" i="31"/>
  <c r="B193" i="31"/>
  <c r="C193" i="31" s="1"/>
  <c r="L193" i="31" s="1"/>
  <c r="B194" i="31"/>
  <c r="C194" i="31"/>
  <c r="L194" i="31"/>
  <c r="B195" i="31"/>
  <c r="C195" i="31"/>
  <c r="L195" i="31" s="1"/>
  <c r="B196" i="31"/>
  <c r="C196" i="31"/>
  <c r="L196" i="31" s="1"/>
  <c r="B197" i="31"/>
  <c r="C197" i="31" s="1"/>
  <c r="L197" i="31" s="1"/>
  <c r="B198" i="31"/>
  <c r="C198" i="31" s="1"/>
  <c r="L198" i="31"/>
  <c r="B199" i="31"/>
  <c r="C199" i="31" s="1"/>
  <c r="L199" i="31" s="1"/>
  <c r="B200" i="31"/>
  <c r="C200" i="31" s="1"/>
  <c r="L200" i="31" s="1"/>
  <c r="B201" i="31"/>
  <c r="C201" i="31"/>
  <c r="L201" i="31"/>
  <c r="B202" i="31"/>
  <c r="C202" i="31" s="1"/>
  <c r="L202" i="31" s="1"/>
  <c r="B203" i="31"/>
  <c r="C203" i="31" s="1"/>
  <c r="L203" i="31" s="1"/>
  <c r="B204" i="31"/>
  <c r="C204" i="31" s="1"/>
  <c r="L204" i="31" s="1"/>
  <c r="B205" i="31"/>
  <c r="C205" i="31" s="1"/>
  <c r="L205" i="31" s="1"/>
  <c r="B206" i="31"/>
  <c r="C206" i="31"/>
  <c r="L206" i="31" s="1"/>
  <c r="B207" i="31"/>
  <c r="C207" i="31"/>
  <c r="L207" i="31" s="1"/>
  <c r="B208" i="31"/>
  <c r="C208" i="31"/>
  <c r="L208" i="31" s="1"/>
  <c r="B209" i="31"/>
  <c r="C209" i="31"/>
  <c r="L209" i="31"/>
  <c r="B210" i="31"/>
  <c r="C210" i="31" s="1"/>
  <c r="L210" i="31" s="1"/>
  <c r="B211" i="31"/>
  <c r="C211" i="31" s="1"/>
  <c r="L211" i="31"/>
  <c r="B212" i="31"/>
  <c r="C212" i="31" s="1"/>
  <c r="L212" i="31" s="1"/>
  <c r="B213" i="31"/>
  <c r="C213" i="31"/>
  <c r="L213" i="31"/>
  <c r="B214" i="31"/>
  <c r="C214" i="31" s="1"/>
  <c r="L214" i="31" s="1"/>
  <c r="B215" i="31"/>
  <c r="C215" i="31" s="1"/>
  <c r="L215" i="31"/>
  <c r="B216" i="31"/>
  <c r="C216" i="31"/>
  <c r="L216" i="31" s="1"/>
  <c r="B217" i="31"/>
  <c r="C217" i="31" s="1"/>
  <c r="L217" i="31" s="1"/>
  <c r="B218" i="31"/>
  <c r="C218" i="31" s="1"/>
  <c r="L218" i="31" s="1"/>
  <c r="B219" i="31"/>
  <c r="C219" i="31"/>
  <c r="L219" i="31" s="1"/>
  <c r="B220" i="31"/>
  <c r="C220" i="31" s="1"/>
  <c r="L220" i="31" s="1"/>
  <c r="B221" i="31"/>
  <c r="C221" i="31"/>
  <c r="L221" i="31" s="1"/>
  <c r="B222" i="31"/>
  <c r="C222" i="31"/>
  <c r="L222" i="31" s="1"/>
  <c r="B223" i="31"/>
  <c r="C223" i="31"/>
  <c r="L223" i="31" s="1"/>
  <c r="B224" i="31"/>
  <c r="C224" i="31"/>
  <c r="L224" i="31"/>
  <c r="B225" i="31"/>
  <c r="C225" i="31" s="1"/>
  <c r="L225" i="31" s="1"/>
  <c r="B226" i="31"/>
  <c r="C226" i="31"/>
  <c r="L226" i="31" s="1"/>
  <c r="B227" i="31"/>
  <c r="C227" i="31" s="1"/>
  <c r="L227" i="31" s="1"/>
  <c r="B228" i="31"/>
  <c r="C228" i="31"/>
  <c r="L228" i="31" s="1"/>
  <c r="B229" i="31"/>
  <c r="C229" i="31"/>
  <c r="L229" i="31" s="1"/>
  <c r="B230" i="31"/>
  <c r="C230" i="31"/>
  <c r="L230" i="31"/>
  <c r="B231" i="31"/>
  <c r="C231" i="31" s="1"/>
  <c r="L231" i="31" s="1"/>
  <c r="B232" i="31"/>
  <c r="C232" i="31"/>
  <c r="L232" i="31"/>
  <c r="B233" i="31"/>
  <c r="C233" i="31" s="1"/>
  <c r="L233" i="31" s="1"/>
  <c r="B234" i="31"/>
  <c r="C234" i="31"/>
  <c r="L234" i="31" s="1"/>
  <c r="B235" i="31"/>
  <c r="C235" i="31"/>
  <c r="L235" i="31"/>
  <c r="B236" i="31"/>
  <c r="C236" i="31" s="1"/>
  <c r="L236" i="31" s="1"/>
  <c r="B237" i="31"/>
  <c r="C237" i="31" s="1"/>
  <c r="L237" i="31" s="1"/>
  <c r="B238" i="31"/>
  <c r="C238" i="31"/>
  <c r="L238" i="31" s="1"/>
  <c r="B239" i="31"/>
  <c r="C239" i="31" s="1"/>
  <c r="L239" i="31" s="1"/>
  <c r="B240" i="31"/>
  <c r="C240" i="31"/>
  <c r="L240" i="31"/>
  <c r="B241" i="31"/>
  <c r="C241" i="31"/>
  <c r="L241" i="31" s="1"/>
  <c r="B242" i="31"/>
  <c r="C242" i="31" s="1"/>
  <c r="L242" i="31"/>
  <c r="B243" i="31"/>
  <c r="C243" i="31" s="1"/>
  <c r="L243" i="31" s="1"/>
  <c r="B244" i="31"/>
  <c r="C244" i="31"/>
  <c r="L244" i="31" s="1"/>
  <c r="B245" i="31"/>
  <c r="C245" i="31" s="1"/>
  <c r="L245" i="31"/>
  <c r="B246" i="31"/>
  <c r="C246" i="31" s="1"/>
  <c r="L246" i="31" s="1"/>
  <c r="B247" i="31"/>
  <c r="C247" i="31"/>
  <c r="L247" i="31"/>
  <c r="B248" i="31"/>
  <c r="C248" i="31" s="1"/>
  <c r="L248" i="31" s="1"/>
  <c r="B249" i="31"/>
  <c r="C249" i="31" s="1"/>
  <c r="L249" i="31" s="1"/>
  <c r="B250" i="31"/>
  <c r="C250" i="31" s="1"/>
  <c r="L250" i="31" s="1"/>
  <c r="B251" i="31"/>
  <c r="C251" i="31"/>
  <c r="L251" i="31"/>
  <c r="B252" i="31"/>
  <c r="C252" i="31"/>
  <c r="L252" i="31"/>
  <c r="B253" i="31"/>
  <c r="C253" i="31" s="1"/>
  <c r="L253" i="31"/>
  <c r="B254" i="31"/>
  <c r="C254" i="31" s="1"/>
  <c r="L254" i="31" s="1"/>
  <c r="B255" i="31"/>
  <c r="C255" i="31"/>
  <c r="L255" i="31" s="1"/>
  <c r="B256" i="31"/>
  <c r="C256" i="31" s="1"/>
  <c r="L256" i="31" s="1"/>
  <c r="B257" i="31"/>
  <c r="C257" i="31"/>
  <c r="L257" i="31"/>
  <c r="B258" i="31"/>
  <c r="C258" i="31" s="1"/>
  <c r="L258" i="31" s="1"/>
  <c r="B259" i="31"/>
  <c r="C259" i="31" s="1"/>
  <c r="L259" i="31"/>
  <c r="B260" i="31"/>
  <c r="C260" i="31" s="1"/>
  <c r="L260" i="31" s="1"/>
  <c r="B261" i="31"/>
  <c r="C261" i="31"/>
  <c r="L261" i="31" s="1"/>
  <c r="B262" i="31"/>
  <c r="C262" i="31" s="1"/>
  <c r="L262" i="31" s="1"/>
  <c r="B263" i="31"/>
  <c r="C263" i="31" s="1"/>
  <c r="L263" i="31"/>
  <c r="B264" i="31"/>
  <c r="C264" i="31" s="1"/>
  <c r="L264" i="31" s="1"/>
  <c r="B265" i="31"/>
  <c r="C265" i="31"/>
  <c r="L265" i="31" s="1"/>
  <c r="B266" i="31"/>
  <c r="C266" i="31"/>
  <c r="L266" i="31" s="1"/>
  <c r="B267" i="31"/>
  <c r="C267" i="31" s="1"/>
  <c r="L267" i="31" s="1"/>
  <c r="B268" i="31"/>
  <c r="C268" i="31"/>
  <c r="L268" i="31" s="1"/>
  <c r="B269" i="31"/>
  <c r="C269" i="31"/>
  <c r="L269" i="31"/>
  <c r="B270" i="31"/>
  <c r="C270" i="31"/>
  <c r="L270" i="31" s="1"/>
  <c r="B271" i="31"/>
  <c r="C271" i="31" s="1"/>
  <c r="L271" i="31" s="1"/>
  <c r="B272" i="31"/>
  <c r="C272" i="31" s="1"/>
  <c r="L272" i="31"/>
  <c r="B273" i="31"/>
  <c r="C273" i="31"/>
  <c r="L273" i="31" s="1"/>
  <c r="B274" i="31"/>
  <c r="C274" i="31"/>
  <c r="L274" i="31"/>
  <c r="B275" i="31"/>
  <c r="C275" i="31" s="1"/>
  <c r="L275" i="31" s="1"/>
  <c r="B276" i="31"/>
  <c r="C276" i="31"/>
  <c r="L276" i="31" s="1"/>
  <c r="B277" i="31"/>
  <c r="C277" i="31"/>
  <c r="L277" i="31"/>
  <c r="B278" i="31"/>
  <c r="C278" i="31"/>
  <c r="L278" i="31" s="1"/>
  <c r="B279" i="31"/>
  <c r="C279" i="31"/>
  <c r="L279" i="31"/>
  <c r="B280" i="31"/>
  <c r="C280" i="31" s="1"/>
  <c r="L280" i="31"/>
  <c r="B281" i="31"/>
  <c r="C281" i="31" s="1"/>
  <c r="L281" i="31" s="1"/>
  <c r="B282" i="31"/>
  <c r="C282" i="31"/>
  <c r="L282" i="31"/>
  <c r="B283" i="31"/>
  <c r="C283" i="31"/>
  <c r="L283" i="31" s="1"/>
  <c r="B284" i="31"/>
  <c r="C284" i="31"/>
  <c r="L284" i="31"/>
  <c r="B285" i="31"/>
  <c r="C285" i="31" s="1"/>
  <c r="L285" i="31" s="1"/>
  <c r="B286" i="31"/>
  <c r="C286" i="31" s="1"/>
  <c r="L286" i="31" s="1"/>
  <c r="B287" i="31"/>
  <c r="C287" i="31" s="1"/>
  <c r="L287" i="31" s="1"/>
  <c r="B288" i="31"/>
  <c r="C288" i="31"/>
  <c r="L288" i="31" s="1"/>
  <c r="B289" i="31"/>
  <c r="C289" i="31" s="1"/>
  <c r="L289" i="31" s="1"/>
  <c r="B290" i="31"/>
  <c r="C290" i="31"/>
  <c r="L290" i="31" s="1"/>
  <c r="B291" i="31"/>
  <c r="C291" i="31"/>
  <c r="L291" i="31" s="1"/>
  <c r="B292" i="31"/>
  <c r="C292" i="31"/>
  <c r="L292" i="31"/>
  <c r="B293" i="31"/>
  <c r="C293" i="31" s="1"/>
  <c r="L293" i="31" s="1"/>
  <c r="B294" i="31"/>
  <c r="C294" i="31"/>
  <c r="L294" i="31"/>
  <c r="B295" i="31"/>
  <c r="C295" i="31"/>
  <c r="L295" i="31" s="1"/>
  <c r="B296" i="31"/>
  <c r="C296" i="31"/>
  <c r="L296" i="31" s="1"/>
  <c r="B297" i="31"/>
  <c r="C297" i="31"/>
  <c r="L297" i="31"/>
  <c r="B298" i="31"/>
  <c r="C298" i="31"/>
  <c r="L298" i="31" s="1"/>
  <c r="B299" i="31"/>
  <c r="C299" i="31" s="1"/>
  <c r="L299" i="31" s="1"/>
  <c r="B300" i="31"/>
  <c r="C300" i="31"/>
  <c r="L300" i="31" s="1"/>
  <c r="B301" i="31"/>
  <c r="C301" i="31"/>
  <c r="L301" i="31" s="1"/>
  <c r="B302" i="31"/>
  <c r="C302" i="31" s="1"/>
  <c r="L302" i="31"/>
  <c r="B303" i="31"/>
  <c r="C303" i="31"/>
  <c r="L303" i="31" s="1"/>
  <c r="B304" i="31"/>
  <c r="C304" i="31"/>
  <c r="L304" i="31" s="1"/>
  <c r="B305" i="31"/>
  <c r="C305" i="31"/>
  <c r="L305" i="31" s="1"/>
  <c r="B306" i="31"/>
  <c r="C306" i="31"/>
  <c r="L306" i="31"/>
  <c r="B307" i="31"/>
  <c r="C307" i="31"/>
  <c r="L307" i="31" s="1"/>
  <c r="B308" i="31"/>
  <c r="C308" i="31" s="1"/>
  <c r="L308" i="31"/>
  <c r="B309" i="31"/>
  <c r="C309" i="31" s="1"/>
  <c r="L309" i="31" s="1"/>
  <c r="B310" i="31"/>
  <c r="C310" i="31"/>
  <c r="L310" i="31"/>
  <c r="B311" i="31"/>
  <c r="C311" i="31"/>
  <c r="L311" i="31" s="1"/>
  <c r="B312" i="31"/>
  <c r="C312" i="31"/>
  <c r="L312" i="31" s="1"/>
  <c r="B313" i="31"/>
  <c r="C313" i="31" s="1"/>
  <c r="L313" i="31"/>
  <c r="B314" i="31"/>
  <c r="C314" i="31"/>
  <c r="L314" i="31"/>
  <c r="B315" i="31"/>
  <c r="C315" i="31" s="1"/>
  <c r="L315" i="31" s="1"/>
  <c r="B316" i="31"/>
  <c r="C316" i="31" s="1"/>
  <c r="L316" i="31" s="1"/>
  <c r="B317" i="31"/>
  <c r="C317" i="31"/>
  <c r="L317" i="31" s="1"/>
  <c r="B318" i="31"/>
  <c r="C318" i="31"/>
  <c r="L318" i="31"/>
  <c r="B319" i="31"/>
  <c r="C319" i="31"/>
  <c r="L319" i="31" s="1"/>
  <c r="B320" i="31"/>
  <c r="C320" i="31"/>
  <c r="L320" i="31" s="1"/>
  <c r="B321" i="31"/>
  <c r="C321" i="31"/>
  <c r="L321" i="31" s="1"/>
  <c r="B322" i="31"/>
  <c r="C322" i="31"/>
  <c r="L322" i="31" s="1"/>
  <c r="B323" i="31"/>
  <c r="C323" i="31"/>
  <c r="L323" i="31"/>
  <c r="B324" i="31"/>
  <c r="C324" i="31" s="1"/>
  <c r="L324" i="31" s="1"/>
  <c r="B325" i="31"/>
  <c r="C325" i="31"/>
  <c r="L325" i="31" s="1"/>
  <c r="B326" i="31"/>
  <c r="C326" i="31"/>
  <c r="L326" i="31"/>
  <c r="B327" i="31"/>
  <c r="C327" i="31"/>
  <c r="L327" i="31" s="1"/>
  <c r="B328" i="31"/>
  <c r="C328" i="31"/>
  <c r="L328" i="31" s="1"/>
  <c r="B329" i="31"/>
  <c r="C329" i="31"/>
  <c r="L329" i="31"/>
  <c r="B330" i="31"/>
  <c r="C330" i="31" s="1"/>
  <c r="L330" i="31"/>
  <c r="B331" i="31"/>
  <c r="C331" i="31" s="1"/>
  <c r="L331" i="31" s="1"/>
  <c r="B332" i="31"/>
  <c r="C332" i="31" s="1"/>
  <c r="L332" i="31" s="1"/>
  <c r="B333" i="31"/>
  <c r="C333" i="31" s="1"/>
  <c r="L333" i="31" s="1"/>
  <c r="B334" i="31"/>
  <c r="C334" i="31"/>
  <c r="L334" i="31" s="1"/>
  <c r="B335" i="31"/>
  <c r="C335" i="31" s="1"/>
  <c r="L335" i="31" s="1"/>
  <c r="B336" i="31"/>
  <c r="C336" i="31" s="1"/>
  <c r="L336" i="31"/>
  <c r="B337" i="31"/>
  <c r="C337" i="31"/>
  <c r="L337" i="31" s="1"/>
  <c r="B338" i="31"/>
  <c r="C338" i="31"/>
  <c r="L338" i="31"/>
  <c r="B339" i="31"/>
  <c r="C339" i="31"/>
  <c r="L339" i="31" s="1"/>
  <c r="B340" i="31"/>
  <c r="C340" i="31"/>
  <c r="L340" i="31"/>
  <c r="B341" i="31"/>
  <c r="C341" i="31" s="1"/>
  <c r="L341" i="31" s="1"/>
  <c r="B342" i="31"/>
  <c r="C342" i="31" s="1"/>
  <c r="L342" i="31"/>
  <c r="B343" i="31"/>
  <c r="C343" i="31" s="1"/>
  <c r="L343" i="31" s="1"/>
  <c r="B344" i="31"/>
  <c r="C344" i="31"/>
  <c r="L344" i="31"/>
  <c r="B345" i="31"/>
  <c r="C345" i="31"/>
  <c r="L345" i="31"/>
  <c r="B346" i="31"/>
  <c r="C346" i="31"/>
  <c r="L346" i="31" s="1"/>
  <c r="B347" i="31"/>
  <c r="C347" i="31" s="1"/>
  <c r="L347" i="31" s="1"/>
  <c r="B348" i="31"/>
  <c r="C348" i="31" s="1"/>
  <c r="L348" i="31" s="1"/>
  <c r="B349" i="31"/>
  <c r="C349" i="31"/>
  <c r="L349" i="31" s="1"/>
  <c r="B350" i="31"/>
  <c r="C350" i="31" s="1"/>
  <c r="L350" i="31" s="1"/>
  <c r="B351" i="31"/>
  <c r="C351" i="31" s="1"/>
  <c r="L351" i="31" s="1"/>
  <c r="B352" i="31"/>
  <c r="C352" i="31" s="1"/>
  <c r="L352" i="31"/>
  <c r="B353" i="31"/>
  <c r="C353" i="31"/>
  <c r="L353" i="31"/>
  <c r="B354" i="31"/>
  <c r="C354" i="31" s="1"/>
  <c r="L354" i="31" s="1"/>
  <c r="B355" i="31"/>
  <c r="C355" i="31"/>
  <c r="L355" i="31"/>
  <c r="B356" i="31"/>
  <c r="C356" i="31" s="1"/>
  <c r="L356" i="31" s="1"/>
  <c r="B357" i="31"/>
  <c r="C357" i="31" s="1"/>
  <c r="L357" i="31"/>
  <c r="B358" i="31"/>
  <c r="C358" i="31" s="1"/>
  <c r="L358" i="31" s="1"/>
  <c r="B359" i="31"/>
  <c r="C359" i="31"/>
  <c r="L359" i="31" s="1"/>
  <c r="B360" i="31"/>
  <c r="C360" i="31"/>
  <c r="L360" i="31" s="1"/>
  <c r="B361" i="31"/>
  <c r="C361" i="31"/>
  <c r="L361" i="31"/>
  <c r="B362" i="31"/>
  <c r="C362" i="31" s="1"/>
  <c r="L362" i="31" s="1"/>
  <c r="B363" i="31"/>
  <c r="C363" i="31"/>
  <c r="L363" i="31" s="1"/>
  <c r="B364" i="31"/>
  <c r="C364" i="31"/>
  <c r="L364" i="31"/>
  <c r="B365" i="31"/>
  <c r="C365" i="31"/>
  <c r="L365" i="31" s="1"/>
  <c r="B366" i="31"/>
  <c r="C366" i="31"/>
  <c r="L366" i="31" s="1"/>
  <c r="B367" i="31"/>
  <c r="C367" i="31"/>
  <c r="L367" i="31" s="1"/>
  <c r="B368" i="31"/>
  <c r="C368" i="31"/>
  <c r="L368" i="31" s="1"/>
  <c r="B369" i="31"/>
  <c r="C369" i="31" s="1"/>
  <c r="L369" i="31" s="1"/>
  <c r="B370" i="31"/>
  <c r="C370" i="31"/>
  <c r="L370" i="31"/>
  <c r="B371" i="31"/>
  <c r="C371" i="31" s="1"/>
  <c r="L371" i="31" s="1"/>
  <c r="B372" i="31"/>
  <c r="C372" i="31" s="1"/>
  <c r="L372" i="31"/>
  <c r="B373" i="31"/>
  <c r="C373" i="31" s="1"/>
  <c r="L373" i="31" s="1"/>
  <c r="B374" i="31"/>
  <c r="C374" i="31" s="1"/>
  <c r="L374" i="31"/>
  <c r="B375" i="31"/>
  <c r="C375" i="31"/>
  <c r="L375" i="31" s="1"/>
  <c r="B376" i="31"/>
  <c r="C376" i="31"/>
  <c r="L376" i="31"/>
  <c r="B377" i="31"/>
  <c r="C377" i="31" s="1"/>
  <c r="L377" i="31" s="1"/>
  <c r="B378" i="31"/>
  <c r="C378" i="31"/>
  <c r="L378" i="31" s="1"/>
  <c r="B379" i="31"/>
  <c r="C379" i="31"/>
  <c r="L379" i="31"/>
  <c r="B380" i="31"/>
  <c r="C380" i="31"/>
  <c r="L380" i="31" s="1"/>
  <c r="B381" i="31"/>
  <c r="C381" i="31"/>
  <c r="L381" i="31" s="1"/>
  <c r="B382" i="31"/>
  <c r="C382" i="31"/>
  <c r="L382" i="31" s="1"/>
  <c r="B383" i="31"/>
  <c r="C383" i="31" s="1"/>
  <c r="L383" i="31"/>
  <c r="B384" i="31"/>
  <c r="C384" i="31" s="1"/>
  <c r="L384" i="31" s="1"/>
  <c r="B385" i="31"/>
  <c r="C385" i="31" s="1"/>
  <c r="L385" i="31" s="1"/>
  <c r="B386" i="31"/>
  <c r="C386" i="31" s="1"/>
  <c r="L386" i="31" s="1"/>
  <c r="B387" i="31"/>
  <c r="C387" i="31"/>
  <c r="L387" i="31" s="1"/>
  <c r="B388" i="31"/>
  <c r="C388" i="31" s="1"/>
  <c r="L388" i="31" s="1"/>
  <c r="B389" i="31"/>
  <c r="C389" i="31"/>
  <c r="L389" i="31"/>
  <c r="B390" i="31"/>
  <c r="C390" i="31" s="1"/>
  <c r="L390" i="31" s="1"/>
  <c r="B391" i="31"/>
  <c r="C391" i="31" s="1"/>
  <c r="L391" i="31" s="1"/>
  <c r="B392" i="31"/>
  <c r="C392" i="31" s="1"/>
  <c r="L392" i="31" s="1"/>
  <c r="B393" i="31"/>
  <c r="C393" i="31"/>
  <c r="L393" i="31" s="1"/>
  <c r="B394" i="31"/>
  <c r="C394" i="31"/>
  <c r="L394" i="31"/>
  <c r="B395" i="31"/>
  <c r="C395" i="31" s="1"/>
  <c r="L395" i="31" s="1"/>
  <c r="B396" i="31"/>
  <c r="C396" i="31" s="1"/>
  <c r="L396" i="31"/>
  <c r="B397" i="31"/>
  <c r="C397" i="31"/>
  <c r="L397" i="31"/>
  <c r="B398" i="31"/>
  <c r="C398" i="31" s="1"/>
  <c r="L398" i="31"/>
  <c r="B399" i="31"/>
  <c r="C399" i="31"/>
  <c r="L399" i="31"/>
  <c r="B400" i="31"/>
  <c r="C400" i="31" s="1"/>
  <c r="L400" i="31" s="1"/>
  <c r="B401" i="31"/>
  <c r="C401" i="31" s="1"/>
  <c r="L401" i="31" s="1"/>
  <c r="B402" i="31"/>
  <c r="C402" i="31"/>
  <c r="L402" i="31"/>
  <c r="B403" i="31"/>
  <c r="C403" i="31" s="1"/>
  <c r="L403" i="31" s="1"/>
  <c r="B404" i="31"/>
  <c r="C404" i="31"/>
  <c r="L404" i="31" s="1"/>
  <c r="B405" i="31"/>
  <c r="C405" i="31"/>
  <c r="L405" i="31"/>
  <c r="B406" i="31"/>
  <c r="C406" i="31"/>
  <c r="L406" i="31"/>
  <c r="B407" i="31"/>
  <c r="C407" i="31"/>
  <c r="L407" i="31" s="1"/>
  <c r="B408" i="31"/>
  <c r="C408" i="31"/>
  <c r="L408" i="31"/>
  <c r="B409" i="31"/>
  <c r="C409" i="31" s="1"/>
  <c r="L409" i="31" s="1"/>
  <c r="B410" i="31"/>
  <c r="C410" i="31"/>
  <c r="L410" i="31" s="1"/>
  <c r="B411" i="31"/>
  <c r="C411" i="31"/>
  <c r="L411" i="31"/>
  <c r="B412" i="31"/>
  <c r="C412" i="31"/>
  <c r="L412" i="31"/>
  <c r="B413" i="31"/>
  <c r="C413" i="31" s="1"/>
  <c r="L413" i="31"/>
  <c r="B414" i="31"/>
  <c r="C414" i="31"/>
  <c r="L414" i="31"/>
  <c r="B415" i="31"/>
  <c r="C415" i="31" s="1"/>
  <c r="L415" i="31" s="1"/>
  <c r="B416" i="31"/>
  <c r="C416" i="31" s="1"/>
  <c r="L416" i="31" s="1"/>
  <c r="B417" i="31"/>
  <c r="C417" i="31"/>
  <c r="L417" i="31"/>
  <c r="B418" i="31"/>
  <c r="C418" i="31" s="1"/>
  <c r="L418" i="31" s="1"/>
  <c r="B419" i="31"/>
  <c r="C419" i="31"/>
  <c r="L419" i="31" s="1"/>
  <c r="B420" i="31"/>
  <c r="C420" i="31"/>
  <c r="L420" i="31" s="1"/>
  <c r="B421" i="31"/>
  <c r="C421" i="31"/>
  <c r="L421" i="31"/>
  <c r="B422" i="31"/>
  <c r="C422" i="31"/>
  <c r="L422" i="31" s="1"/>
  <c r="B423" i="31"/>
  <c r="C423" i="31"/>
  <c r="L423" i="31"/>
  <c r="B424" i="31"/>
  <c r="C424" i="31" s="1"/>
  <c r="L424" i="31" s="1"/>
  <c r="B425" i="31"/>
  <c r="C425" i="31"/>
  <c r="L425" i="31" s="1"/>
  <c r="B426" i="31"/>
  <c r="C426" i="31" s="1"/>
  <c r="L426" i="31" s="1"/>
  <c r="B427" i="31"/>
  <c r="C427" i="31" s="1"/>
  <c r="L427" i="31" s="1"/>
  <c r="B428" i="31"/>
  <c r="C428" i="31"/>
  <c r="L428" i="31" s="1"/>
  <c r="B429" i="31"/>
  <c r="C429" i="31"/>
  <c r="L429" i="31" s="1"/>
  <c r="B430" i="31"/>
  <c r="C430" i="31" s="1"/>
  <c r="L430" i="31" s="1"/>
  <c r="B431" i="31"/>
  <c r="C431" i="31"/>
  <c r="L431" i="31" s="1"/>
  <c r="B432" i="31"/>
  <c r="C432" i="31"/>
  <c r="L432" i="31"/>
  <c r="B433" i="31"/>
  <c r="C433" i="31"/>
  <c r="L433" i="31" s="1"/>
  <c r="B434" i="31"/>
  <c r="C434" i="31"/>
  <c r="L434" i="31" s="1"/>
  <c r="B435" i="31"/>
  <c r="C435" i="31"/>
  <c r="L435" i="31" s="1"/>
  <c r="B436" i="31"/>
  <c r="C436" i="31"/>
  <c r="L436" i="31"/>
  <c r="B437" i="31"/>
  <c r="C437" i="31"/>
  <c r="L437" i="31" s="1"/>
  <c r="B438" i="31"/>
  <c r="C438" i="31"/>
  <c r="L438" i="31"/>
  <c r="B439" i="31"/>
  <c r="C439" i="31" s="1"/>
  <c r="L439" i="31" s="1"/>
  <c r="B440" i="31"/>
  <c r="C440" i="31" s="1"/>
  <c r="L440" i="31"/>
  <c r="B441" i="31"/>
  <c r="C441" i="31" s="1"/>
  <c r="L441" i="31" s="1"/>
  <c r="B442" i="31"/>
  <c r="C442" i="31" s="1"/>
  <c r="L442" i="31" s="1"/>
  <c r="B443" i="31"/>
  <c r="C443" i="31"/>
  <c r="L443" i="31" s="1"/>
  <c r="B444" i="31"/>
  <c r="C444" i="31" s="1"/>
  <c r="L444" i="31" s="1"/>
  <c r="B445" i="31"/>
  <c r="C445" i="31" s="1"/>
  <c r="L445" i="31" s="1"/>
  <c r="B446" i="31"/>
  <c r="C446" i="31"/>
  <c r="L446" i="31" s="1"/>
  <c r="B447" i="31"/>
  <c r="C447" i="31"/>
  <c r="L447" i="31" s="1"/>
  <c r="B448" i="31"/>
  <c r="C448" i="31" s="1"/>
  <c r="L448" i="31" s="1"/>
  <c r="B449" i="31"/>
  <c r="C449" i="31" s="1"/>
  <c r="L449" i="31" s="1"/>
  <c r="B450" i="31"/>
  <c r="C450" i="31"/>
  <c r="L450" i="31" s="1"/>
  <c r="B451" i="31"/>
  <c r="C451" i="31" s="1"/>
  <c r="L451" i="31"/>
  <c r="B452" i="31"/>
  <c r="C452" i="31"/>
  <c r="L452" i="31" s="1"/>
  <c r="B453" i="31"/>
  <c r="C453" i="31" s="1"/>
  <c r="L453" i="31" s="1"/>
  <c r="B454" i="31"/>
  <c r="C454" i="31" s="1"/>
  <c r="L454" i="31" s="1"/>
  <c r="B455" i="31"/>
  <c r="C455" i="31"/>
  <c r="L455" i="31" s="1"/>
  <c r="B456" i="31"/>
  <c r="C456" i="31" s="1"/>
  <c r="L456" i="31" s="1"/>
  <c r="B457" i="31"/>
  <c r="C457" i="31" s="1"/>
  <c r="L457" i="31"/>
  <c r="B458" i="31"/>
  <c r="C458" i="31" s="1"/>
  <c r="L458" i="31" s="1"/>
  <c r="B459" i="31"/>
  <c r="C459" i="31" s="1"/>
  <c r="L459" i="31" s="1"/>
  <c r="B460" i="31"/>
  <c r="C460" i="31" s="1"/>
  <c r="L460" i="31" s="1"/>
  <c r="B461" i="31"/>
  <c r="C461" i="31"/>
  <c r="L461" i="31" s="1"/>
  <c r="B462" i="31"/>
  <c r="C462" i="31" s="1"/>
  <c r="L462" i="31"/>
  <c r="B463" i="31"/>
  <c r="C463" i="31" s="1"/>
  <c r="L463" i="31"/>
  <c r="B464" i="31"/>
  <c r="C464" i="31" s="1"/>
  <c r="L464" i="31" s="1"/>
  <c r="B465" i="31"/>
  <c r="C465" i="31"/>
  <c r="L465" i="31"/>
  <c r="B466" i="31"/>
  <c r="C466" i="31" s="1"/>
  <c r="L466" i="31" s="1"/>
  <c r="B467" i="31"/>
  <c r="C467" i="31"/>
  <c r="L467" i="31"/>
  <c r="B468" i="31"/>
  <c r="C468" i="31" s="1"/>
  <c r="L468" i="31" s="1"/>
  <c r="B469" i="31"/>
  <c r="C469" i="31" s="1"/>
  <c r="L469" i="31" s="1"/>
  <c r="B470" i="31"/>
  <c r="C470" i="31"/>
  <c r="L470" i="31"/>
  <c r="B471" i="31"/>
  <c r="C471" i="31" s="1"/>
  <c r="L471" i="31" s="1"/>
  <c r="B472" i="31"/>
  <c r="C472" i="31"/>
  <c r="L472" i="31" s="1"/>
  <c r="B473" i="31"/>
  <c r="C473" i="31"/>
  <c r="L473" i="31" s="1"/>
  <c r="B474" i="31"/>
  <c r="C474" i="31"/>
  <c r="L474" i="31"/>
  <c r="B475" i="31"/>
  <c r="C475" i="31"/>
  <c r="L475" i="31" s="1"/>
  <c r="B476" i="31"/>
  <c r="C476" i="31"/>
  <c r="L476" i="31"/>
  <c r="B477" i="31"/>
  <c r="C477" i="31" s="1"/>
  <c r="L477" i="31" s="1"/>
  <c r="B478" i="31"/>
  <c r="C478" i="31"/>
  <c r="L478" i="31"/>
  <c r="B479" i="31"/>
  <c r="C479" i="31" s="1"/>
  <c r="L479" i="31" s="1"/>
  <c r="B480" i="31"/>
  <c r="C480" i="31"/>
  <c r="L480" i="31"/>
  <c r="B481" i="31"/>
  <c r="C481" i="31" s="1"/>
  <c r="L481" i="31"/>
  <c r="B482" i="31"/>
  <c r="C482" i="31"/>
  <c r="L482" i="31"/>
  <c r="B483" i="31"/>
  <c r="C483" i="31" s="1"/>
  <c r="L483" i="31" s="1"/>
  <c r="B484" i="31"/>
  <c r="C484" i="31" s="1"/>
  <c r="L484" i="31" s="1"/>
  <c r="B485" i="31"/>
  <c r="C485" i="31"/>
  <c r="L485" i="31"/>
  <c r="B486" i="31"/>
  <c r="C486" i="31" s="1"/>
  <c r="L486" i="31" s="1"/>
  <c r="B487" i="31"/>
  <c r="C487" i="31" s="1"/>
  <c r="L487" i="31" s="1"/>
  <c r="B488" i="31"/>
  <c r="C488" i="31"/>
  <c r="L488" i="31" s="1"/>
  <c r="B489" i="31"/>
  <c r="C489" i="31" s="1"/>
  <c r="L489" i="31" s="1"/>
  <c r="B490" i="31"/>
  <c r="C490" i="31" s="1"/>
  <c r="L490" i="31" s="1"/>
  <c r="B491" i="31"/>
  <c r="C491" i="31"/>
  <c r="L491" i="31" s="1"/>
  <c r="B492" i="31"/>
  <c r="C492" i="31"/>
  <c r="L492" i="31"/>
  <c r="B493" i="31"/>
  <c r="C493" i="31"/>
  <c r="L493" i="31" s="1"/>
  <c r="B494" i="31"/>
  <c r="C494" i="31"/>
  <c r="L494" i="31" s="1"/>
  <c r="B495" i="31"/>
  <c r="C495" i="31" s="1"/>
  <c r="L495" i="31" s="1"/>
  <c r="B496" i="31"/>
  <c r="C496" i="31"/>
  <c r="L496" i="31"/>
  <c r="B497" i="31"/>
  <c r="C497" i="31"/>
  <c r="L497" i="31" s="1"/>
  <c r="B498" i="31"/>
  <c r="C498" i="31"/>
  <c r="L498" i="31"/>
  <c r="B499" i="31"/>
  <c r="C499" i="31" s="1"/>
  <c r="L499" i="31" s="1"/>
  <c r="B500" i="31"/>
  <c r="C500" i="31" s="1"/>
  <c r="L500" i="31" s="1"/>
  <c r="B501" i="31"/>
  <c r="C501" i="31" s="1"/>
  <c r="L501" i="31" s="1"/>
  <c r="B502" i="31"/>
  <c r="C502" i="31"/>
  <c r="L502" i="31" s="1"/>
  <c r="B503" i="31"/>
  <c r="C503" i="31" s="1"/>
  <c r="L503" i="31"/>
  <c r="B504" i="31"/>
  <c r="C504" i="31"/>
  <c r="L504" i="31" s="1"/>
  <c r="B505" i="31"/>
  <c r="C505" i="31" s="1"/>
  <c r="L505" i="31" s="1"/>
  <c r="B506" i="31"/>
  <c r="C506" i="31" s="1"/>
  <c r="L506" i="31" s="1"/>
  <c r="B507" i="31"/>
  <c r="C507" i="31"/>
  <c r="L507" i="31" s="1"/>
  <c r="B508" i="31"/>
  <c r="C508" i="31" s="1"/>
  <c r="L508" i="31" s="1"/>
  <c r="B509" i="31"/>
  <c r="C509" i="31" s="1"/>
  <c r="L509" i="31"/>
  <c r="B510" i="31"/>
  <c r="C510" i="31"/>
  <c r="L510" i="31" s="1"/>
  <c r="B511" i="31"/>
  <c r="C511" i="31" s="1"/>
  <c r="L511" i="31" s="1"/>
  <c r="B512" i="31"/>
  <c r="C512" i="31" s="1"/>
  <c r="L512" i="31" s="1"/>
  <c r="B513" i="31"/>
  <c r="C513" i="31"/>
  <c r="L513" i="31" s="1"/>
  <c r="B514" i="31"/>
  <c r="C514" i="31"/>
  <c r="L514" i="31"/>
  <c r="B515" i="31"/>
  <c r="C515" i="31"/>
  <c r="L515" i="31" s="1"/>
  <c r="B516" i="31"/>
  <c r="C516" i="31"/>
  <c r="L516" i="31" s="1"/>
  <c r="B517" i="31"/>
  <c r="C517" i="31"/>
  <c r="L517" i="31"/>
  <c r="B518" i="31"/>
  <c r="C518" i="31"/>
  <c r="L518" i="31"/>
  <c r="B519" i="31"/>
  <c r="C519" i="31" s="1"/>
  <c r="L519" i="31" s="1"/>
  <c r="B520" i="31"/>
  <c r="C520" i="31"/>
  <c r="L520" i="31"/>
  <c r="B521" i="31"/>
  <c r="C521" i="31" s="1"/>
  <c r="L521" i="31" s="1"/>
  <c r="B522" i="31"/>
  <c r="C522" i="31" s="1"/>
  <c r="L522" i="31"/>
  <c r="B523" i="31"/>
  <c r="C523" i="31" s="1"/>
  <c r="L523" i="31" s="1"/>
  <c r="B524" i="31"/>
  <c r="C524" i="31"/>
  <c r="L524" i="31" s="1"/>
  <c r="B525" i="31"/>
  <c r="C525" i="31" s="1"/>
  <c r="L525" i="31" s="1"/>
  <c r="B526" i="31"/>
  <c r="C526" i="31"/>
  <c r="L526" i="31"/>
  <c r="B527" i="31"/>
  <c r="C527" i="31" s="1"/>
  <c r="L527" i="31" s="1"/>
  <c r="B528" i="31"/>
  <c r="C528" i="31" s="1"/>
  <c r="L528" i="31" s="1"/>
  <c r="B529" i="31"/>
  <c r="C529" i="31"/>
  <c r="L529" i="31" s="1"/>
  <c r="B530" i="31"/>
  <c r="C530" i="31" s="1"/>
  <c r="L530" i="31" s="1"/>
  <c r="B531" i="31"/>
  <c r="C531" i="31" s="1"/>
  <c r="L531" i="31"/>
  <c r="B532" i="31"/>
  <c r="C532" i="31"/>
  <c r="L532" i="31" s="1"/>
  <c r="B533" i="31"/>
  <c r="C533" i="31" s="1"/>
  <c r="L533" i="31"/>
  <c r="B534" i="31"/>
  <c r="C534" i="31" s="1"/>
  <c r="L534" i="31" s="1"/>
  <c r="B535" i="31"/>
  <c r="C535" i="31"/>
  <c r="L535" i="31" s="1"/>
  <c r="B536" i="31"/>
  <c r="C536" i="31"/>
  <c r="L536" i="31"/>
  <c r="B537" i="31"/>
  <c r="C537" i="31"/>
  <c r="L537" i="31" s="1"/>
  <c r="B538" i="31"/>
  <c r="C538" i="31"/>
  <c r="L538" i="31" s="1"/>
  <c r="B539" i="31"/>
  <c r="C539" i="31"/>
  <c r="L539" i="31"/>
  <c r="B540" i="31"/>
  <c r="C540" i="31"/>
  <c r="L540" i="31" s="1"/>
  <c r="B541" i="31"/>
  <c r="C541" i="31" s="1"/>
  <c r="L541" i="31" s="1"/>
  <c r="B542" i="31"/>
  <c r="C542" i="31"/>
  <c r="L542" i="31"/>
  <c r="B543" i="31"/>
  <c r="C543" i="31" s="1"/>
  <c r="L543" i="31" s="1"/>
  <c r="B544" i="31"/>
  <c r="C544" i="31"/>
  <c r="L544" i="31" s="1"/>
  <c r="B545" i="31"/>
  <c r="C545" i="31" s="1"/>
  <c r="L545" i="31" s="1"/>
  <c r="B546" i="31"/>
  <c r="C546" i="31"/>
  <c r="L546" i="31"/>
  <c r="B547" i="31"/>
  <c r="C547" i="31" s="1"/>
  <c r="L547" i="31"/>
  <c r="B548" i="31"/>
  <c r="C548" i="31" s="1"/>
  <c r="L548" i="31"/>
  <c r="B549" i="31"/>
  <c r="C549" i="31" s="1"/>
  <c r="L549" i="31" s="1"/>
  <c r="B550" i="31"/>
  <c r="C550" i="31" s="1"/>
  <c r="L550" i="31" s="1"/>
  <c r="B551" i="31"/>
  <c r="C551" i="31"/>
  <c r="L551" i="31" s="1"/>
  <c r="B552" i="31"/>
  <c r="C552" i="31" s="1"/>
  <c r="L552" i="31" s="1"/>
  <c r="B553" i="31"/>
  <c r="C553" i="31" s="1"/>
  <c r="L553" i="31"/>
  <c r="B554" i="31"/>
  <c r="C554" i="31"/>
  <c r="L554" i="31" s="1"/>
  <c r="B555" i="31"/>
  <c r="C555" i="31"/>
  <c r="L555" i="31"/>
  <c r="B556" i="31"/>
  <c r="C556" i="31" s="1"/>
  <c r="L556" i="31" s="1"/>
  <c r="B557" i="31"/>
  <c r="C557" i="31"/>
  <c r="L557" i="31" s="1"/>
  <c r="B558" i="31"/>
  <c r="C558" i="31"/>
  <c r="L558" i="31"/>
  <c r="B559" i="31"/>
  <c r="C559" i="31" s="1"/>
  <c r="L559" i="31" s="1"/>
  <c r="B560" i="31"/>
  <c r="C560" i="31"/>
  <c r="L560" i="31" s="1"/>
  <c r="B561" i="31"/>
  <c r="C561" i="31"/>
  <c r="L561" i="31" s="1"/>
  <c r="B562" i="31"/>
  <c r="C562" i="31"/>
  <c r="L562" i="31"/>
  <c r="B563" i="31"/>
  <c r="C563" i="31" s="1"/>
  <c r="L563" i="31" s="1"/>
  <c r="B564" i="31"/>
  <c r="C564" i="31"/>
  <c r="L564" i="31"/>
  <c r="B565" i="31"/>
  <c r="C565" i="31" s="1"/>
  <c r="L565" i="31" s="1"/>
  <c r="B566" i="31"/>
  <c r="C566" i="31"/>
  <c r="L566" i="31" s="1"/>
  <c r="B567" i="31"/>
  <c r="C567" i="31" s="1"/>
  <c r="L567" i="31" s="1"/>
  <c r="B568" i="31"/>
  <c r="C568" i="31"/>
  <c r="L568" i="31" s="1"/>
  <c r="B569" i="31"/>
  <c r="C569" i="31" s="1"/>
  <c r="L569" i="31"/>
  <c r="B570" i="31"/>
  <c r="C570" i="31"/>
  <c r="L570" i="31" s="1"/>
  <c r="B571" i="31"/>
  <c r="C571" i="31" s="1"/>
  <c r="L571" i="31" s="1"/>
  <c r="B572" i="31"/>
  <c r="C572" i="31" s="1"/>
  <c r="L572" i="31" s="1"/>
  <c r="B573" i="31"/>
  <c r="C573" i="31"/>
  <c r="L573" i="31"/>
  <c r="B574" i="31"/>
  <c r="C574" i="31" s="1"/>
  <c r="L574" i="31" s="1"/>
  <c r="B575" i="31"/>
  <c r="C575" i="31" s="1"/>
  <c r="L575" i="31" s="1"/>
  <c r="B576" i="31"/>
  <c r="C576" i="31" s="1"/>
  <c r="L576" i="31" s="1"/>
  <c r="B577" i="31"/>
  <c r="C577" i="31"/>
  <c r="L577" i="31" s="1"/>
  <c r="B578" i="31"/>
  <c r="C578" i="31" s="1"/>
  <c r="L578" i="31" s="1"/>
  <c r="B579" i="31"/>
  <c r="C579" i="31"/>
  <c r="L579" i="31" s="1"/>
  <c r="B580" i="31"/>
  <c r="C580" i="31"/>
  <c r="L580" i="31"/>
  <c r="B581" i="31"/>
  <c r="C581" i="31"/>
  <c r="L581" i="31" s="1"/>
  <c r="B582" i="31"/>
  <c r="C582" i="31"/>
  <c r="L582" i="31" s="1"/>
  <c r="B583" i="31"/>
  <c r="C583" i="31" s="1"/>
  <c r="L583" i="31" s="1"/>
  <c r="B584" i="31"/>
  <c r="C584" i="31"/>
  <c r="L584" i="31"/>
  <c r="B585" i="31"/>
  <c r="C585" i="31"/>
  <c r="L585" i="31" s="1"/>
  <c r="B586" i="31"/>
  <c r="C586" i="31"/>
  <c r="L586" i="31"/>
  <c r="B587" i="31"/>
  <c r="C587" i="31" s="1"/>
  <c r="L587" i="31" s="1"/>
  <c r="B588" i="31"/>
  <c r="C588" i="31"/>
  <c r="L588" i="31"/>
  <c r="B589" i="31"/>
  <c r="C589" i="31" s="1"/>
  <c r="L589" i="31" s="1"/>
  <c r="B590" i="31"/>
  <c r="C590" i="31"/>
  <c r="L590" i="31"/>
  <c r="B591" i="31"/>
  <c r="C591" i="31" s="1"/>
  <c r="L591" i="31" s="1"/>
  <c r="B592" i="31"/>
  <c r="C592" i="31"/>
  <c r="L592" i="31" s="1"/>
  <c r="B593" i="31"/>
  <c r="C593" i="31" s="1"/>
  <c r="L593" i="31" s="1"/>
  <c r="B594" i="31"/>
  <c r="C594" i="31" s="1"/>
  <c r="L594" i="31" s="1"/>
  <c r="B595" i="31"/>
  <c r="C595" i="31"/>
  <c r="L595" i="31" s="1"/>
  <c r="B596" i="31"/>
  <c r="C596" i="31" s="1"/>
  <c r="L596" i="31" s="1"/>
  <c r="B597" i="31"/>
  <c r="C597" i="31" s="1"/>
  <c r="L597" i="31" s="1"/>
  <c r="B598" i="31"/>
  <c r="C598" i="31" s="1"/>
  <c r="L598" i="31" s="1"/>
  <c r="B599" i="31"/>
  <c r="C599" i="31"/>
  <c r="L599" i="31"/>
  <c r="B600" i="31"/>
  <c r="C600" i="31" s="1"/>
  <c r="L600" i="31" s="1"/>
  <c r="B601" i="31"/>
  <c r="C601" i="31"/>
  <c r="L601" i="31" s="1"/>
  <c r="B602" i="31"/>
  <c r="C602" i="31"/>
  <c r="L602" i="31"/>
  <c r="B603" i="31"/>
  <c r="C603" i="31"/>
  <c r="L603" i="31" s="1"/>
  <c r="B604" i="31"/>
  <c r="C604" i="31"/>
  <c r="L604" i="31" s="1"/>
  <c r="B605" i="31"/>
  <c r="C605" i="31" s="1"/>
  <c r="L605" i="31"/>
  <c r="B606" i="31"/>
  <c r="C606" i="31"/>
  <c r="L606" i="31"/>
  <c r="B607" i="31"/>
  <c r="C607" i="31"/>
  <c r="L607" i="31" s="1"/>
  <c r="B608" i="31"/>
  <c r="C608" i="31"/>
  <c r="L608" i="31"/>
  <c r="B609" i="31"/>
  <c r="C609" i="31" s="1"/>
  <c r="L609" i="31" s="1"/>
  <c r="B610" i="31"/>
  <c r="C610" i="31" s="1"/>
  <c r="L610" i="31" s="1"/>
  <c r="B611" i="31"/>
  <c r="C611" i="31" s="1"/>
  <c r="L611" i="31" s="1"/>
  <c r="B612" i="31"/>
  <c r="C612" i="31"/>
  <c r="L612" i="31"/>
  <c r="B613" i="31"/>
  <c r="C613" i="31" s="1"/>
  <c r="L613" i="31" s="1"/>
  <c r="B614" i="31"/>
  <c r="C614" i="31"/>
  <c r="L614" i="31" s="1"/>
  <c r="B615" i="31"/>
  <c r="C615" i="31" s="1"/>
  <c r="L615" i="31" s="1"/>
  <c r="B616" i="31"/>
  <c r="C616" i="31" s="1"/>
  <c r="L616" i="31" s="1"/>
  <c r="B617" i="31"/>
  <c r="C617" i="31"/>
  <c r="L617" i="31" s="1"/>
  <c r="B618" i="31"/>
  <c r="C618" i="31" s="1"/>
  <c r="L618" i="31" s="1"/>
  <c r="B619" i="31"/>
  <c r="C619" i="31" s="1"/>
  <c r="L619" i="31"/>
  <c r="B620" i="31"/>
  <c r="C620" i="31"/>
  <c r="L620" i="31" s="1"/>
  <c r="B621" i="31"/>
  <c r="C621" i="31" s="1"/>
  <c r="L621" i="31" s="1"/>
  <c r="B622" i="31"/>
  <c r="C622" i="31" s="1"/>
  <c r="L622" i="31" s="1"/>
  <c r="B623" i="31"/>
  <c r="C623" i="31"/>
  <c r="L623" i="31" s="1"/>
  <c r="B624" i="31"/>
  <c r="C624" i="31"/>
  <c r="L624" i="31"/>
  <c r="B625" i="31"/>
  <c r="C625" i="31"/>
  <c r="L625" i="31" s="1"/>
  <c r="B626" i="31"/>
  <c r="C626" i="31"/>
  <c r="L626" i="31" s="1"/>
  <c r="B627" i="31"/>
  <c r="C627" i="31"/>
  <c r="L627" i="31" s="1"/>
  <c r="B628" i="31"/>
  <c r="C628" i="31"/>
  <c r="L628" i="31" s="1"/>
  <c r="B629" i="31"/>
  <c r="C629" i="31"/>
  <c r="L629" i="31" s="1"/>
  <c r="B630" i="31"/>
  <c r="C630" i="31"/>
  <c r="L630" i="31"/>
  <c r="B631" i="31"/>
  <c r="C631" i="31" s="1"/>
  <c r="L631" i="31" s="1"/>
  <c r="B632" i="31"/>
  <c r="C632" i="31" s="1"/>
  <c r="L632" i="31" s="1"/>
  <c r="B633" i="31"/>
  <c r="C633" i="31" s="1"/>
  <c r="L633" i="31" s="1"/>
  <c r="B634" i="31"/>
  <c r="C634" i="31"/>
  <c r="L634" i="31"/>
  <c r="B635" i="31"/>
  <c r="C635" i="31" s="1"/>
  <c r="L635" i="31" s="1"/>
  <c r="B636" i="31"/>
  <c r="C636" i="31" s="1"/>
  <c r="L636" i="31" s="1"/>
  <c r="B637" i="31"/>
  <c r="C637" i="31" s="1"/>
  <c r="L637" i="31" s="1"/>
  <c r="B638" i="31"/>
  <c r="C638" i="31" s="1"/>
  <c r="L638" i="31" s="1"/>
  <c r="B639" i="31"/>
  <c r="C639" i="31"/>
  <c r="L639" i="31"/>
  <c r="B640" i="31"/>
  <c r="C640" i="31" s="1"/>
  <c r="L640" i="31" s="1"/>
  <c r="B641" i="31"/>
  <c r="C641" i="31" s="1"/>
  <c r="L641" i="31"/>
  <c r="B642" i="31"/>
  <c r="C642" i="31"/>
  <c r="L642" i="31" s="1"/>
  <c r="B643" i="31"/>
  <c r="C643" i="31"/>
  <c r="L643" i="31" s="1"/>
  <c r="B644" i="31"/>
  <c r="C644" i="31" s="1"/>
  <c r="L644" i="31" s="1"/>
  <c r="B645" i="31"/>
  <c r="C645" i="31"/>
  <c r="L645" i="31" s="1"/>
  <c r="B646" i="31"/>
  <c r="C646" i="31"/>
  <c r="L646" i="31"/>
  <c r="B647" i="31"/>
  <c r="C647" i="31" s="1"/>
  <c r="L647" i="31" s="1"/>
  <c r="B648" i="31"/>
  <c r="C648" i="31"/>
  <c r="L648" i="31" s="1"/>
  <c r="B649" i="31"/>
  <c r="C649" i="31"/>
  <c r="L649" i="31" s="1"/>
  <c r="B650" i="31"/>
  <c r="C650" i="31"/>
  <c r="L650" i="31"/>
  <c r="B651" i="31"/>
  <c r="C651" i="31" s="1"/>
  <c r="L651" i="31" s="1"/>
  <c r="B652" i="31"/>
  <c r="C652" i="31"/>
  <c r="L652" i="31"/>
  <c r="B653" i="31"/>
  <c r="C653" i="31" s="1"/>
  <c r="L653" i="31" s="1"/>
  <c r="B654" i="31"/>
  <c r="C654" i="31" s="1"/>
  <c r="L654" i="31" s="1"/>
  <c r="B655" i="31"/>
  <c r="C655" i="31" s="1"/>
  <c r="L655" i="31" s="1"/>
  <c r="B656" i="31"/>
  <c r="C656" i="31"/>
  <c r="L656" i="31"/>
  <c r="B657" i="31"/>
  <c r="C657" i="31" s="1"/>
  <c r="L657" i="31"/>
  <c r="B658" i="31"/>
  <c r="C658" i="31" s="1"/>
  <c r="L658" i="31"/>
  <c r="B659" i="31"/>
  <c r="C659" i="31" s="1"/>
  <c r="L659" i="31" s="1"/>
  <c r="B660" i="31"/>
  <c r="C660" i="31" s="1"/>
  <c r="L660" i="31" s="1"/>
  <c r="B661" i="31"/>
  <c r="C661" i="31"/>
  <c r="L661" i="31" s="1"/>
  <c r="B662" i="31"/>
  <c r="C662" i="31" s="1"/>
  <c r="L662" i="31" s="1"/>
  <c r="B663" i="31"/>
  <c r="C663" i="31" s="1"/>
  <c r="L663" i="31"/>
  <c r="B664" i="31"/>
  <c r="C664" i="31" s="1"/>
  <c r="L664" i="31" s="1"/>
  <c r="B665" i="31"/>
  <c r="C665" i="31"/>
  <c r="L665" i="31" s="1"/>
  <c r="B666" i="31"/>
  <c r="C666" i="31" s="1"/>
  <c r="L666" i="31" s="1"/>
  <c r="B667" i="31"/>
  <c r="C667" i="31"/>
  <c r="L667" i="31" s="1"/>
  <c r="B668" i="31"/>
  <c r="C668" i="31"/>
  <c r="L668" i="31"/>
  <c r="B669" i="31"/>
  <c r="C669" i="31" s="1"/>
  <c r="L669" i="31" s="1"/>
  <c r="B670" i="31"/>
  <c r="C670" i="31"/>
  <c r="L670" i="31" s="1"/>
  <c r="B671" i="31"/>
  <c r="C671" i="31"/>
  <c r="L671" i="31"/>
  <c r="B672" i="31"/>
  <c r="C672" i="31"/>
  <c r="L672" i="31"/>
  <c r="B673" i="31"/>
  <c r="C673" i="31"/>
  <c r="L673" i="31" s="1"/>
  <c r="B674" i="31"/>
  <c r="C674" i="31"/>
  <c r="L674" i="31"/>
  <c r="B675" i="31"/>
  <c r="C675" i="31" s="1"/>
  <c r="L675" i="31" s="1"/>
  <c r="B676" i="31"/>
  <c r="C676" i="31"/>
  <c r="L676" i="31" s="1"/>
  <c r="B677" i="31"/>
  <c r="C677" i="31" s="1"/>
  <c r="L677" i="31" s="1"/>
  <c r="B678" i="31"/>
  <c r="C678" i="31"/>
  <c r="L678" i="31"/>
  <c r="B679" i="31"/>
  <c r="C679" i="31" s="1"/>
  <c r="L679" i="31"/>
  <c r="B680" i="31"/>
  <c r="C680" i="31"/>
  <c r="L680" i="31"/>
  <c r="B681" i="31"/>
  <c r="C681" i="31" s="1"/>
  <c r="L681" i="31" s="1"/>
  <c r="B682" i="31"/>
  <c r="C682" i="31" s="1"/>
  <c r="L682" i="31" s="1"/>
  <c r="B683" i="31"/>
  <c r="C683" i="31"/>
  <c r="L683" i="31" s="1"/>
  <c r="B684" i="31"/>
  <c r="C684" i="31" s="1"/>
  <c r="L684" i="31" s="1"/>
  <c r="B685" i="31"/>
  <c r="C685" i="31" s="1"/>
  <c r="L685" i="31"/>
  <c r="B686" i="31"/>
  <c r="C686" i="31" s="1"/>
  <c r="L686" i="31" s="1"/>
  <c r="B687" i="31"/>
  <c r="C687" i="31"/>
  <c r="L687" i="31" s="1"/>
  <c r="B688" i="31"/>
  <c r="C688" i="31" s="1"/>
  <c r="L688" i="31" s="1"/>
  <c r="B689" i="31"/>
  <c r="C689" i="31"/>
  <c r="L689" i="31" s="1"/>
  <c r="B690" i="31"/>
  <c r="C690" i="31"/>
  <c r="L690" i="31"/>
  <c r="B691" i="31"/>
  <c r="C691" i="31"/>
  <c r="L691" i="31" s="1"/>
  <c r="B692" i="31"/>
  <c r="C692" i="31"/>
  <c r="L692" i="31" s="1"/>
  <c r="B693" i="31"/>
  <c r="C693" i="31" s="1"/>
  <c r="L693" i="31"/>
  <c r="B694" i="31"/>
  <c r="C694" i="31"/>
  <c r="L694" i="31"/>
  <c r="B695" i="31"/>
  <c r="C695" i="31" s="1"/>
  <c r="L695" i="31" s="1"/>
  <c r="B696" i="31"/>
  <c r="C696" i="31"/>
  <c r="L696" i="31"/>
  <c r="B697" i="31"/>
  <c r="C697" i="31" s="1"/>
  <c r="L697" i="31" s="1"/>
  <c r="B698" i="31"/>
  <c r="C698" i="31" s="1"/>
  <c r="L698" i="31" s="1"/>
  <c r="B699" i="31"/>
  <c r="C699" i="31" s="1"/>
  <c r="L699" i="31" s="1"/>
  <c r="B700" i="31"/>
  <c r="C700" i="31"/>
  <c r="L700" i="31" s="1"/>
  <c r="B701" i="31"/>
  <c r="C701" i="31" s="1"/>
  <c r="L701" i="31"/>
  <c r="B702" i="31"/>
  <c r="C702" i="31" s="1"/>
  <c r="L702" i="31" s="1"/>
  <c r="B703" i="31"/>
  <c r="C703" i="31" s="1"/>
  <c r="L703" i="31" s="1"/>
  <c r="B704" i="31"/>
  <c r="C704" i="31" s="1"/>
  <c r="L704" i="31" s="1"/>
  <c r="B705" i="31"/>
  <c r="C705" i="31"/>
  <c r="L705" i="31" s="1"/>
  <c r="B706" i="31"/>
  <c r="C706" i="31" s="1"/>
  <c r="L706" i="31" s="1"/>
  <c r="B707" i="31"/>
  <c r="C707" i="31" s="1"/>
  <c r="L707" i="31"/>
  <c r="B708" i="31"/>
  <c r="C708" i="31" s="1"/>
  <c r="L708" i="31" s="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K11" i="30"/>
  <c r="L11" i="30"/>
  <c r="M11" i="30"/>
  <c r="N11" i="30"/>
  <c r="J24" i="30"/>
  <c r="K24" i="30"/>
  <c r="J25" i="30"/>
  <c r="K25" i="30"/>
  <c r="K26" i="30"/>
  <c r="G3" i="29"/>
  <c r="H3" i="29"/>
  <c r="K3" i="29"/>
  <c r="L3" i="29" s="1"/>
  <c r="N3" i="29"/>
  <c r="P3" i="29"/>
  <c r="Q3" i="29"/>
  <c r="G4" i="29"/>
  <c r="G14" i="29" s="1"/>
  <c r="G15" i="29" s="1"/>
  <c r="G16" i="29" s="1"/>
  <c r="H4" i="29"/>
  <c r="K4" i="29"/>
  <c r="L4" i="29"/>
  <c r="N4" i="29"/>
  <c r="P4" i="29"/>
  <c r="Q4" i="29"/>
  <c r="K5" i="29"/>
  <c r="L5" i="29"/>
  <c r="N5" i="29"/>
  <c r="P5" i="29"/>
  <c r="Q5" i="29"/>
  <c r="K6" i="29"/>
  <c r="L6" i="29" s="1"/>
  <c r="N6" i="29"/>
  <c r="P6" i="29"/>
  <c r="Q6" i="29"/>
  <c r="G7" i="29"/>
  <c r="H7" i="29"/>
  <c r="K7" i="29"/>
  <c r="L7" i="29"/>
  <c r="N7" i="29"/>
  <c r="P7" i="29"/>
  <c r="Q7" i="29"/>
  <c r="K8" i="29"/>
  <c r="L8" i="29"/>
  <c r="N8" i="29"/>
  <c r="P8" i="29"/>
  <c r="Q8" i="29"/>
  <c r="K9" i="29"/>
  <c r="L9" i="29"/>
  <c r="N9" i="29"/>
  <c r="P9" i="29"/>
  <c r="Q9" i="29"/>
  <c r="N10" i="29"/>
  <c r="K10" i="29"/>
  <c r="L10" i="29"/>
  <c r="N11" i="29"/>
  <c r="K11" i="29"/>
  <c r="L11" i="29" s="1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 s="1"/>
  <c r="K13" i="29"/>
  <c r="L13" i="29"/>
  <c r="K14" i="29"/>
  <c r="L14" i="29" s="1"/>
  <c r="K15" i="29"/>
  <c r="L15" i="29"/>
  <c r="K16" i="29"/>
  <c r="L16" i="29"/>
  <c r="K17" i="29"/>
  <c r="L17" i="29" s="1"/>
  <c r="K18" i="29"/>
  <c r="L18" i="29" s="1"/>
  <c r="K19" i="29"/>
  <c r="L19" i="29"/>
  <c r="K20" i="29"/>
  <c r="L20" i="29"/>
  <c r="K21" i="29"/>
  <c r="L21" i="29" s="1"/>
  <c r="K22" i="29"/>
  <c r="L22" i="29"/>
  <c r="K23" i="29"/>
  <c r="L23" i="29" s="1"/>
  <c r="K24" i="29"/>
  <c r="L24" i="29"/>
  <c r="K25" i="29"/>
  <c r="L25" i="29"/>
  <c r="K26" i="29"/>
  <c r="L26" i="29" s="1"/>
  <c r="K27" i="29"/>
  <c r="L27" i="29"/>
  <c r="K28" i="29"/>
  <c r="L28" i="29"/>
  <c r="K29" i="29"/>
  <c r="L29" i="29"/>
  <c r="K30" i="29"/>
  <c r="L30" i="29"/>
  <c r="K31" i="29"/>
  <c r="L31" i="29"/>
  <c r="K32" i="29"/>
  <c r="L32" i="29" s="1"/>
  <c r="K33" i="29"/>
  <c r="L33" i="29" s="1"/>
  <c r="K34" i="29"/>
  <c r="L34" i="29" s="1"/>
  <c r="K35" i="29"/>
  <c r="L35" i="29"/>
  <c r="K36" i="29"/>
  <c r="L36" i="29" s="1"/>
  <c r="K37" i="29"/>
  <c r="L37" i="29"/>
  <c r="K38" i="29"/>
  <c r="L38" i="29"/>
  <c r="K39" i="29"/>
  <c r="L39" i="29"/>
  <c r="K40" i="29"/>
  <c r="L40" i="29" s="1"/>
  <c r="K41" i="29"/>
  <c r="L41" i="29"/>
  <c r="K42" i="29"/>
  <c r="L42" i="29" s="1"/>
  <c r="K43" i="29"/>
  <c r="L43" i="29" s="1"/>
  <c r="K44" i="29"/>
  <c r="L44" i="29" s="1"/>
  <c r="K45" i="29"/>
  <c r="L45" i="29" s="1"/>
  <c r="K46" i="29"/>
  <c r="L46" i="29"/>
  <c r="K47" i="29"/>
  <c r="L47" i="29" s="1"/>
  <c r="K48" i="29"/>
  <c r="L48" i="29" s="1"/>
  <c r="K49" i="29"/>
  <c r="L49" i="29"/>
  <c r="K50" i="29"/>
  <c r="L50" i="29"/>
  <c r="K51" i="29"/>
  <c r="L51" i="29"/>
  <c r="K52" i="29"/>
  <c r="L52" i="29"/>
  <c r="K53" i="29"/>
  <c r="L53" i="29" s="1"/>
  <c r="K54" i="29"/>
  <c r="L54" i="29" s="1"/>
  <c r="K55" i="29"/>
  <c r="L55" i="29"/>
  <c r="K56" i="29"/>
  <c r="L56" i="29" s="1"/>
  <c r="K57" i="29"/>
  <c r="L57" i="29"/>
  <c r="K58" i="29"/>
  <c r="L58" i="29"/>
  <c r="K59" i="29"/>
  <c r="L59" i="29" s="1"/>
  <c r="K60" i="29"/>
  <c r="L60" i="29"/>
  <c r="K61" i="29"/>
  <c r="L61" i="29"/>
  <c r="K62" i="29"/>
  <c r="L62" i="29"/>
  <c r="K63" i="29"/>
  <c r="L63" i="29"/>
  <c r="K64" i="29"/>
  <c r="L64" i="29"/>
  <c r="K65" i="29"/>
  <c r="L65" i="29" s="1"/>
  <c r="K66" i="29"/>
  <c r="L66" i="29" s="1"/>
  <c r="K67" i="29"/>
  <c r="L67" i="29" s="1"/>
  <c r="K68" i="29"/>
  <c r="L68" i="29"/>
  <c r="K69" i="29"/>
  <c r="L69" i="29"/>
  <c r="K70" i="29"/>
  <c r="L70" i="29"/>
  <c r="K71" i="29"/>
  <c r="L71" i="29"/>
  <c r="K72" i="29"/>
  <c r="L72" i="29" s="1"/>
  <c r="K73" i="29"/>
  <c r="L73" i="29"/>
  <c r="K74" i="29"/>
  <c r="L74" i="29"/>
  <c r="K75" i="29"/>
  <c r="L75" i="29"/>
  <c r="K76" i="29"/>
  <c r="L76" i="29" s="1"/>
  <c r="K77" i="29"/>
  <c r="L77" i="29"/>
  <c r="K78" i="29"/>
  <c r="L78" i="29" s="1"/>
  <c r="K79" i="29"/>
  <c r="L79" i="29"/>
  <c r="K80" i="29"/>
  <c r="L80" i="29"/>
  <c r="K81" i="29"/>
  <c r="L81" i="29"/>
  <c r="K82" i="29"/>
  <c r="L82" i="29"/>
  <c r="K83" i="29"/>
  <c r="L83" i="29" s="1"/>
  <c r="K84" i="29"/>
  <c r="L84" i="29" s="1"/>
  <c r="K85" i="29"/>
  <c r="L85" i="29"/>
  <c r="K86" i="29"/>
  <c r="L86" i="29"/>
  <c r="K87" i="29"/>
  <c r="L87" i="29" s="1"/>
  <c r="K88" i="29"/>
  <c r="L88" i="29"/>
  <c r="K89" i="29"/>
  <c r="L89" i="29" s="1"/>
  <c r="K90" i="29"/>
  <c r="L90" i="29"/>
  <c r="K91" i="29"/>
  <c r="L91" i="29" s="1"/>
  <c r="K92" i="29"/>
  <c r="L92" i="29"/>
  <c r="K93" i="29"/>
  <c r="L93" i="29"/>
  <c r="K94" i="29"/>
  <c r="L94" i="29"/>
  <c r="K95" i="29"/>
  <c r="L95" i="29" s="1"/>
  <c r="K96" i="29"/>
  <c r="L96" i="29"/>
  <c r="K97" i="29"/>
  <c r="L97" i="29"/>
  <c r="K98" i="29"/>
  <c r="L98" i="29" s="1"/>
  <c r="K99" i="29"/>
  <c r="L99" i="29" s="1"/>
  <c r="K100" i="29"/>
  <c r="L100" i="29" s="1"/>
  <c r="K101" i="29"/>
  <c r="L101" i="29"/>
  <c r="K102" i="29"/>
  <c r="L102" i="29"/>
  <c r="K103" i="29"/>
  <c r="L103" i="29" s="1"/>
  <c r="K104" i="29"/>
  <c r="L104" i="29"/>
  <c r="K105" i="29"/>
  <c r="L105" i="29"/>
  <c r="K106" i="29"/>
  <c r="L106" i="29"/>
  <c r="K107" i="29"/>
  <c r="L107" i="29"/>
  <c r="K108" i="29"/>
  <c r="L108" i="29" s="1"/>
  <c r="K109" i="29"/>
  <c r="L109" i="29" s="1"/>
  <c r="K110" i="29"/>
  <c r="L110" i="29"/>
  <c r="K111" i="29"/>
  <c r="L111" i="29" s="1"/>
  <c r="K112" i="29"/>
  <c r="L112" i="29"/>
  <c r="K113" i="29"/>
  <c r="L113" i="29"/>
  <c r="K114" i="29"/>
  <c r="L114" i="29" s="1"/>
  <c r="K115" i="29"/>
  <c r="L115" i="29"/>
  <c r="K116" i="29"/>
  <c r="L116" i="29"/>
  <c r="K117" i="29"/>
  <c r="L117" i="29"/>
  <c r="K118" i="29"/>
  <c r="L118" i="29"/>
  <c r="K119" i="29"/>
  <c r="L119" i="29" s="1"/>
  <c r="K120" i="29"/>
  <c r="L120" i="29" s="1"/>
  <c r="K121" i="29"/>
  <c r="L121" i="29"/>
  <c r="K122" i="29"/>
  <c r="L122" i="29" s="1"/>
  <c r="K123" i="29"/>
  <c r="L123" i="29"/>
  <c r="K124" i="29"/>
  <c r="L124" i="29"/>
  <c r="K125" i="29"/>
  <c r="L125" i="29" s="1"/>
  <c r="K126" i="29"/>
  <c r="L126" i="29"/>
  <c r="K127" i="29"/>
  <c r="L127" i="29" s="1"/>
  <c r="K128" i="29"/>
  <c r="L128" i="29"/>
  <c r="K129" i="29"/>
  <c r="L129" i="29"/>
  <c r="K130" i="29"/>
  <c r="L130" i="29"/>
  <c r="K131" i="29"/>
  <c r="L131" i="29" s="1"/>
  <c r="K132" i="29"/>
  <c r="L132" i="29"/>
  <c r="K133" i="29"/>
  <c r="L133" i="29" s="1"/>
  <c r="K134" i="29"/>
  <c r="L134" i="29"/>
  <c r="K135" i="29"/>
  <c r="L135" i="29" s="1"/>
  <c r="K136" i="29"/>
  <c r="L136" i="29"/>
  <c r="K137" i="29"/>
  <c r="L137" i="29"/>
  <c r="K138" i="29"/>
  <c r="L138" i="29"/>
  <c r="K139" i="29"/>
  <c r="L139" i="29" s="1"/>
  <c r="K140" i="29"/>
  <c r="L140" i="29"/>
  <c r="K141" i="29"/>
  <c r="L141" i="29"/>
  <c r="K142" i="29"/>
  <c r="L142" i="29" s="1"/>
  <c r="K143" i="29"/>
  <c r="L143" i="29"/>
  <c r="K144" i="29"/>
  <c r="L144" i="29" s="1"/>
  <c r="K145" i="29"/>
  <c r="L145" i="29"/>
  <c r="K146" i="29"/>
  <c r="L146" i="29"/>
  <c r="K147" i="29"/>
  <c r="L147" i="29"/>
  <c r="K148" i="29"/>
  <c r="L148" i="29"/>
  <c r="K149" i="29"/>
  <c r="L149" i="29"/>
  <c r="K150" i="29"/>
  <c r="L150" i="29" s="1"/>
  <c r="K151" i="29"/>
  <c r="L151" i="29"/>
  <c r="K152" i="29"/>
  <c r="L152" i="29"/>
  <c r="K153" i="29"/>
  <c r="L153" i="29" s="1"/>
  <c r="K154" i="29"/>
  <c r="L154" i="29" s="1"/>
  <c r="K155" i="29"/>
  <c r="L155" i="29" s="1"/>
  <c r="K156" i="29"/>
  <c r="L156" i="29"/>
  <c r="K157" i="29"/>
  <c r="L157" i="29" s="1"/>
  <c r="K158" i="29"/>
  <c r="L158" i="29"/>
  <c r="K159" i="29"/>
  <c r="L159" i="29"/>
  <c r="K160" i="29"/>
  <c r="L160" i="29"/>
  <c r="K161" i="29"/>
  <c r="L161" i="29"/>
  <c r="K162" i="29"/>
  <c r="L162" i="29"/>
  <c r="K163" i="29"/>
  <c r="L163" i="29" s="1"/>
  <c r="K164" i="29"/>
  <c r="L164" i="29" s="1"/>
  <c r="K165" i="29"/>
  <c r="L165" i="29" s="1"/>
  <c r="K166" i="29"/>
  <c r="L166" i="29" s="1"/>
  <c r="K167" i="29"/>
  <c r="L167" i="29"/>
  <c r="K168" i="29"/>
  <c r="L168" i="29" s="1"/>
  <c r="K169" i="29"/>
  <c r="L169" i="29" s="1"/>
  <c r="K170" i="29"/>
  <c r="L170" i="29"/>
  <c r="K171" i="29"/>
  <c r="L171" i="29"/>
  <c r="K172" i="29"/>
  <c r="L172" i="29"/>
  <c r="K173" i="29"/>
  <c r="L173" i="29"/>
  <c r="K174" i="29"/>
  <c r="L174" i="29"/>
  <c r="K175" i="29"/>
  <c r="L175" i="29" s="1"/>
  <c r="K176" i="29"/>
  <c r="L176" i="29"/>
  <c r="K177" i="29"/>
  <c r="L177" i="29" s="1"/>
  <c r="K178" i="29"/>
  <c r="L178" i="29"/>
  <c r="K179" i="29"/>
  <c r="L179" i="29"/>
  <c r="K180" i="29"/>
  <c r="L180" i="29" s="1"/>
  <c r="K181" i="29"/>
  <c r="L181" i="29"/>
  <c r="K182" i="29"/>
  <c r="L182" i="29"/>
  <c r="K183" i="29"/>
  <c r="L183" i="29"/>
  <c r="K184" i="29"/>
  <c r="L184" i="29"/>
  <c r="K185" i="29"/>
  <c r="L185" i="29" s="1"/>
  <c r="K186" i="29"/>
  <c r="L186" i="29" s="1"/>
  <c r="K187" i="29"/>
  <c r="L187" i="29"/>
  <c r="K188" i="29"/>
  <c r="L188" i="29" s="1"/>
  <c r="K189" i="29"/>
  <c r="L189" i="29"/>
  <c r="K190" i="29"/>
  <c r="L190" i="29"/>
  <c r="K191" i="29"/>
  <c r="L191" i="29"/>
  <c r="K192" i="29"/>
  <c r="L192" i="29"/>
  <c r="K193" i="29"/>
  <c r="L193" i="29" s="1"/>
  <c r="K194" i="29"/>
  <c r="L194" i="29"/>
  <c r="K195" i="29"/>
  <c r="L195" i="29"/>
  <c r="K196" i="29"/>
  <c r="L196" i="29"/>
  <c r="K197" i="29"/>
  <c r="L197" i="29" s="1"/>
  <c r="K198" i="29"/>
  <c r="L198" i="29" s="1"/>
  <c r="K199" i="29"/>
  <c r="L199" i="29" s="1"/>
  <c r="K200" i="29"/>
  <c r="L200" i="29"/>
  <c r="K201" i="29"/>
  <c r="L201" i="29"/>
  <c r="K202" i="29"/>
  <c r="L202" i="29"/>
  <c r="K203" i="29"/>
  <c r="L203" i="29"/>
  <c r="K204" i="29"/>
  <c r="L204" i="29" s="1"/>
  <c r="K205" i="29"/>
  <c r="L205" i="29" s="1"/>
  <c r="K206" i="29"/>
  <c r="L206" i="29"/>
  <c r="K207" i="29"/>
  <c r="L207" i="29"/>
  <c r="K208" i="29"/>
  <c r="L208" i="29" s="1"/>
  <c r="K209" i="29"/>
  <c r="L209" i="29"/>
  <c r="K210" i="29"/>
  <c r="L210" i="29" s="1"/>
  <c r="K211" i="29"/>
  <c r="L211" i="29"/>
  <c r="K212" i="29"/>
  <c r="L212" i="29" s="1"/>
  <c r="K213" i="29"/>
  <c r="L213" i="29"/>
  <c r="K214" i="29"/>
  <c r="L214" i="29"/>
  <c r="K215" i="29"/>
  <c r="L215" i="29"/>
  <c r="K216" i="29"/>
  <c r="L216" i="29"/>
  <c r="K217" i="29"/>
  <c r="L217" i="29"/>
  <c r="K218" i="29"/>
  <c r="L218" i="29"/>
  <c r="K219" i="29"/>
  <c r="L219" i="29" s="1"/>
  <c r="K220" i="29"/>
  <c r="L220" i="29" s="1"/>
  <c r="K221" i="29"/>
  <c r="L221" i="29" s="1"/>
  <c r="K222" i="29"/>
  <c r="L222" i="29"/>
  <c r="K223" i="29"/>
  <c r="L223" i="29" s="1"/>
  <c r="K224" i="29"/>
  <c r="L224" i="29" s="1"/>
  <c r="K225" i="29"/>
  <c r="L225" i="29"/>
  <c r="K226" i="29"/>
  <c r="L226" i="29"/>
  <c r="K227" i="29"/>
  <c r="L227" i="29"/>
  <c r="K228" i="29"/>
  <c r="L228" i="29"/>
  <c r="K229" i="29"/>
  <c r="L229" i="29" s="1"/>
  <c r="K230" i="29"/>
  <c r="L230" i="29" s="1"/>
  <c r="K231" i="29"/>
  <c r="L231" i="29"/>
  <c r="K232" i="29"/>
  <c r="L232" i="29" s="1"/>
  <c r="K233" i="29"/>
  <c r="L233" i="29"/>
  <c r="K234" i="29"/>
  <c r="L234" i="29"/>
  <c r="K235" i="29"/>
  <c r="L235" i="29" s="1"/>
  <c r="K236" i="29"/>
  <c r="L236" i="29"/>
  <c r="K237" i="29"/>
  <c r="L237" i="29"/>
  <c r="K238" i="29"/>
  <c r="L238" i="29"/>
  <c r="K239" i="29"/>
  <c r="L239" i="29"/>
  <c r="K240" i="29"/>
  <c r="L240" i="29"/>
  <c r="K241" i="29"/>
  <c r="L241" i="29" s="1"/>
  <c r="K242" i="29"/>
  <c r="L242" i="29"/>
  <c r="K243" i="29"/>
  <c r="L243" i="29" s="1"/>
  <c r="K244" i="29"/>
  <c r="L244" i="29"/>
  <c r="K245" i="29"/>
  <c r="L245" i="29"/>
  <c r="K246" i="29"/>
  <c r="L246" i="29"/>
  <c r="K247" i="29"/>
  <c r="L247" i="29"/>
  <c r="K248" i="29"/>
  <c r="L248" i="29" s="1"/>
  <c r="K249" i="29"/>
  <c r="L249" i="29"/>
  <c r="K250" i="29"/>
  <c r="L250" i="29"/>
  <c r="K251" i="29"/>
  <c r="L251" i="29"/>
  <c r="K252" i="29"/>
  <c r="L252" i="29" s="1"/>
  <c r="K253" i="29"/>
  <c r="L253" i="29"/>
  <c r="K254" i="29"/>
  <c r="L254" i="29" s="1"/>
  <c r="K255" i="29"/>
  <c r="L255" i="29"/>
  <c r="K256" i="29"/>
  <c r="L256" i="29"/>
  <c r="K257" i="29"/>
  <c r="L257" i="29"/>
  <c r="K258" i="29"/>
  <c r="L258" i="29"/>
  <c r="K259" i="29"/>
  <c r="L259" i="29"/>
  <c r="K260" i="29"/>
  <c r="L260" i="29" s="1"/>
  <c r="K261" i="29"/>
  <c r="L261" i="29"/>
  <c r="K262" i="29"/>
  <c r="L262" i="29"/>
  <c r="K263" i="29"/>
  <c r="L263" i="29" s="1"/>
  <c r="K264" i="29"/>
  <c r="L264" i="29"/>
  <c r="K265" i="29"/>
  <c r="L265" i="29" s="1"/>
  <c r="K266" i="29"/>
  <c r="L266" i="29"/>
  <c r="K267" i="29"/>
  <c r="L267" i="29"/>
  <c r="K268" i="29"/>
  <c r="L268" i="29" s="1"/>
  <c r="K269" i="29"/>
  <c r="L269" i="29"/>
  <c r="K270" i="29"/>
  <c r="L270" i="29" s="1"/>
  <c r="K271" i="29"/>
  <c r="L271" i="29"/>
  <c r="K272" i="29"/>
  <c r="L272" i="29"/>
  <c r="K273" i="29"/>
  <c r="L273" i="29"/>
  <c r="K274" i="29"/>
  <c r="L274" i="29" s="1"/>
  <c r="K275" i="29"/>
  <c r="L275" i="29" s="1"/>
  <c r="K276" i="29"/>
  <c r="L276" i="29" s="1"/>
  <c r="K277" i="29"/>
  <c r="L277" i="29"/>
  <c r="K278" i="29"/>
  <c r="L278" i="29" s="1"/>
  <c r="K279" i="29"/>
  <c r="L279" i="29"/>
  <c r="K280" i="29"/>
  <c r="L280" i="29"/>
  <c r="K281" i="29"/>
  <c r="L281" i="29"/>
  <c r="K282" i="29"/>
  <c r="L282" i="29"/>
  <c r="K283" i="29"/>
  <c r="L283" i="29"/>
  <c r="K284" i="29"/>
  <c r="L284" i="29" s="1"/>
  <c r="K285" i="29"/>
  <c r="L285" i="29" s="1"/>
  <c r="K286" i="29"/>
  <c r="L286" i="29" s="1"/>
  <c r="K287" i="29"/>
  <c r="L287" i="29" s="1"/>
  <c r="K288" i="29"/>
  <c r="L288" i="29"/>
  <c r="K289" i="29"/>
  <c r="L289" i="29" s="1"/>
  <c r="K290" i="29"/>
  <c r="L290" i="29" s="1"/>
  <c r="K291" i="29"/>
  <c r="L291" i="29"/>
  <c r="K292" i="29"/>
  <c r="L292" i="29" s="1"/>
  <c r="K293" i="29"/>
  <c r="L293" i="29"/>
  <c r="K294" i="29"/>
  <c r="L294" i="29"/>
  <c r="K295" i="29"/>
  <c r="L295" i="29"/>
  <c r="K296" i="29"/>
  <c r="L296" i="29" s="1"/>
  <c r="K297" i="29"/>
  <c r="L297" i="29"/>
  <c r="K298" i="29"/>
  <c r="L298" i="29" s="1"/>
  <c r="K299" i="29"/>
  <c r="L299" i="29"/>
  <c r="K300" i="29"/>
  <c r="L300" i="29"/>
  <c r="K301" i="29"/>
  <c r="L301" i="29" s="1"/>
  <c r="K302" i="29"/>
  <c r="L302" i="29"/>
  <c r="K303" i="29"/>
  <c r="L303" i="29"/>
  <c r="K304" i="29"/>
  <c r="L304" i="29" s="1"/>
  <c r="K305" i="29"/>
  <c r="L305" i="29"/>
  <c r="K306" i="29"/>
  <c r="L306" i="29" s="1"/>
  <c r="K307" i="29"/>
  <c r="L307" i="29" s="1"/>
  <c r="K308" i="29"/>
  <c r="L308" i="29"/>
  <c r="K309" i="29"/>
  <c r="L309" i="29" s="1"/>
  <c r="K310" i="29"/>
  <c r="L310" i="29"/>
  <c r="K311" i="29"/>
  <c r="L311" i="29"/>
  <c r="K312" i="29"/>
  <c r="L312" i="29"/>
  <c r="K313" i="29"/>
  <c r="L313" i="29"/>
  <c r="K314" i="29"/>
  <c r="L314" i="29" s="1"/>
  <c r="K315" i="29"/>
  <c r="L315" i="29"/>
  <c r="K316" i="29"/>
  <c r="L316" i="29"/>
  <c r="K317" i="29"/>
  <c r="L317" i="29"/>
  <c r="K318" i="29"/>
  <c r="L318" i="29" s="1"/>
  <c r="K319" i="29"/>
  <c r="L319" i="29"/>
  <c r="K320" i="29"/>
  <c r="L320" i="29" s="1"/>
  <c r="K321" i="29"/>
  <c r="L321" i="29"/>
  <c r="K322" i="29"/>
  <c r="L322" i="29"/>
  <c r="K323" i="29"/>
  <c r="L323" i="29"/>
  <c r="K324" i="29"/>
  <c r="L324" i="29"/>
  <c r="K325" i="29"/>
  <c r="L325" i="29"/>
  <c r="K326" i="29"/>
  <c r="L326" i="29" s="1"/>
  <c r="K327" i="29"/>
  <c r="L327" i="29"/>
  <c r="K328" i="29"/>
  <c r="L328" i="29"/>
  <c r="K329" i="29"/>
  <c r="L329" i="29" s="1"/>
  <c r="K330" i="29"/>
  <c r="L330" i="29"/>
  <c r="K331" i="29"/>
  <c r="L331" i="29" s="1"/>
  <c r="K332" i="29"/>
  <c r="L332" i="29"/>
  <c r="K333" i="29"/>
  <c r="L333" i="29" s="1"/>
  <c r="K334" i="29"/>
  <c r="L334" i="29"/>
  <c r="K335" i="29"/>
  <c r="L335" i="29"/>
  <c r="K336" i="29"/>
  <c r="L336" i="29"/>
  <c r="K337" i="29"/>
  <c r="L337" i="29" s="1"/>
  <c r="K338" i="29"/>
  <c r="L338" i="29"/>
  <c r="K339" i="29"/>
  <c r="L339" i="29"/>
  <c r="K340" i="29"/>
  <c r="L340" i="29" s="1"/>
  <c r="K341" i="29"/>
  <c r="L341" i="29" s="1"/>
  <c r="K342" i="29"/>
  <c r="L342" i="29" s="1"/>
  <c r="K343" i="29"/>
  <c r="L343" i="29"/>
  <c r="K344" i="29"/>
  <c r="L344" i="29" s="1"/>
  <c r="K345" i="29"/>
  <c r="L345" i="29" s="1"/>
  <c r="K346" i="29"/>
  <c r="L346" i="29"/>
  <c r="K347" i="29"/>
  <c r="L347" i="29"/>
  <c r="K348" i="29"/>
  <c r="L348" i="29"/>
  <c r="K349" i="29"/>
  <c r="L349" i="29"/>
  <c r="K350" i="29"/>
  <c r="L350" i="29" s="1"/>
  <c r="K351" i="29"/>
  <c r="L351" i="29" s="1"/>
  <c r="K352" i="29"/>
  <c r="L352" i="29"/>
  <c r="K353" i="29"/>
  <c r="L353" i="29" s="1"/>
  <c r="K354" i="29"/>
  <c r="L354" i="29"/>
  <c r="K355" i="29"/>
  <c r="L355" i="29"/>
  <c r="K356" i="29"/>
  <c r="L356" i="29" s="1"/>
  <c r="K357" i="29"/>
  <c r="L357" i="29"/>
  <c r="K358" i="29"/>
  <c r="L358" i="29"/>
  <c r="K359" i="29"/>
  <c r="L359" i="29"/>
  <c r="K360" i="29"/>
  <c r="L360" i="29"/>
  <c r="K361" i="29"/>
  <c r="L361" i="29"/>
  <c r="K362" i="29"/>
  <c r="L362" i="29" s="1"/>
  <c r="K363" i="29"/>
  <c r="L363" i="29"/>
  <c r="K364" i="29"/>
  <c r="L364" i="29" s="1"/>
  <c r="K365" i="29"/>
  <c r="L365" i="29"/>
  <c r="K366" i="29"/>
  <c r="L366" i="29"/>
  <c r="K367" i="29"/>
  <c r="L367" i="29"/>
  <c r="K368" i="29"/>
  <c r="L368" i="29"/>
  <c r="K369" i="29"/>
  <c r="L369" i="29" s="1"/>
  <c r="K370" i="29"/>
  <c r="L370" i="29"/>
  <c r="K371" i="29"/>
  <c r="L371" i="29"/>
  <c r="K372" i="29"/>
  <c r="L372" i="29"/>
  <c r="K373" i="29"/>
  <c r="L373" i="29" s="1"/>
  <c r="K374" i="29"/>
  <c r="L374" i="29"/>
  <c r="K375" i="29"/>
  <c r="L375" i="29" s="1"/>
  <c r="K376" i="29"/>
  <c r="L376" i="29"/>
  <c r="K377" i="29"/>
  <c r="L377" i="29" s="1"/>
  <c r="K378" i="29"/>
  <c r="L378" i="29"/>
  <c r="K379" i="29"/>
  <c r="L379" i="29"/>
  <c r="K380" i="29"/>
  <c r="L380" i="29"/>
  <c r="K381" i="29"/>
  <c r="L381" i="29" s="1"/>
  <c r="K382" i="29"/>
  <c r="L382" i="29"/>
  <c r="K383" i="29"/>
  <c r="L383" i="29"/>
  <c r="K384" i="29"/>
  <c r="L384" i="29" s="1"/>
  <c r="K385" i="29"/>
  <c r="L385" i="29"/>
  <c r="K386" i="29"/>
  <c r="L386" i="29" s="1"/>
  <c r="K387" i="29"/>
  <c r="L387" i="29"/>
  <c r="K388" i="29"/>
  <c r="L388" i="29"/>
  <c r="K389" i="29"/>
  <c r="L389" i="29"/>
  <c r="K390" i="29"/>
  <c r="L390" i="29"/>
  <c r="K391" i="29"/>
  <c r="L391" i="29" s="1"/>
  <c r="K392" i="29"/>
  <c r="L392" i="29"/>
  <c r="K393" i="29"/>
  <c r="L393" i="29"/>
  <c r="K394" i="29"/>
  <c r="L394" i="29"/>
  <c r="K395" i="29"/>
  <c r="L395" i="29" s="1"/>
  <c r="K396" i="29"/>
  <c r="L396" i="29" s="1"/>
  <c r="K397" i="29"/>
  <c r="L397" i="29" s="1"/>
  <c r="K398" i="29"/>
  <c r="L398" i="29"/>
  <c r="K399" i="29"/>
  <c r="L399" i="29" s="1"/>
  <c r="K400" i="29"/>
  <c r="L400" i="29"/>
  <c r="K401" i="29"/>
  <c r="L401" i="29"/>
  <c r="K402" i="29"/>
  <c r="L402" i="29"/>
  <c r="K403" i="29"/>
  <c r="L403" i="29" s="1"/>
  <c r="K404" i="29"/>
  <c r="L404" i="29"/>
  <c r="K405" i="29"/>
  <c r="L405" i="29" s="1"/>
  <c r="K406" i="29"/>
  <c r="L406" i="29" s="1"/>
  <c r="K407" i="29"/>
  <c r="L407" i="29" s="1"/>
  <c r="K408" i="29"/>
  <c r="L408" i="29" s="1"/>
  <c r="K409" i="29"/>
  <c r="L409" i="29"/>
  <c r="K410" i="29"/>
  <c r="L410" i="29"/>
  <c r="K411" i="29"/>
  <c r="L411" i="29" s="1"/>
  <c r="K412" i="29"/>
  <c r="L412" i="29"/>
  <c r="K413" i="29"/>
  <c r="L413" i="29" s="1"/>
  <c r="K414" i="29"/>
  <c r="L414" i="29"/>
  <c r="K415" i="29"/>
  <c r="L415" i="29"/>
  <c r="K416" i="29"/>
  <c r="L416" i="29"/>
  <c r="K417" i="29"/>
  <c r="L417" i="29" s="1"/>
  <c r="K418" i="29"/>
  <c r="L418" i="29"/>
  <c r="K419" i="29"/>
  <c r="L419" i="29" s="1"/>
  <c r="K420" i="29"/>
  <c r="L420" i="29"/>
  <c r="K421" i="29"/>
  <c r="L421" i="29"/>
  <c r="K422" i="29"/>
  <c r="L422" i="29"/>
  <c r="K423" i="29"/>
  <c r="L423" i="29"/>
  <c r="K424" i="29"/>
  <c r="L424" i="29"/>
  <c r="K425" i="29"/>
  <c r="L425" i="29" s="1"/>
  <c r="K426" i="29"/>
  <c r="L426" i="29"/>
  <c r="K427" i="29"/>
  <c r="L427" i="29"/>
  <c r="K428" i="29"/>
  <c r="L428" i="29" s="1"/>
  <c r="K429" i="29"/>
  <c r="L429" i="29"/>
  <c r="K430" i="29"/>
  <c r="L430" i="29" s="1"/>
  <c r="K431" i="29"/>
  <c r="L431" i="29"/>
  <c r="K432" i="29"/>
  <c r="L432" i="29"/>
  <c r="K433" i="29"/>
  <c r="L433" i="29"/>
  <c r="K434" i="29"/>
  <c r="L434" i="29"/>
  <c r="K435" i="29"/>
  <c r="L435" i="29" s="1"/>
  <c r="K436" i="29"/>
  <c r="L436" i="29"/>
  <c r="K437" i="29"/>
  <c r="L437" i="29"/>
  <c r="K438" i="29"/>
  <c r="L438" i="29"/>
  <c r="K439" i="29"/>
  <c r="L439" i="29" s="1"/>
  <c r="K440" i="29"/>
  <c r="L440" i="29"/>
  <c r="K441" i="29"/>
  <c r="L441" i="29" s="1"/>
  <c r="K442" i="29"/>
  <c r="L442" i="29"/>
  <c r="K443" i="29"/>
  <c r="L443" i="29"/>
  <c r="K444" i="29"/>
  <c r="L444" i="29"/>
  <c r="K445" i="29"/>
  <c r="L445" i="29"/>
  <c r="K446" i="29"/>
  <c r="L446" i="29" s="1"/>
  <c r="K447" i="29"/>
  <c r="L447" i="29" s="1"/>
  <c r="K448" i="29"/>
  <c r="L448" i="29"/>
  <c r="K449" i="29"/>
  <c r="L449" i="29"/>
  <c r="K450" i="29"/>
  <c r="L450" i="29" s="1"/>
  <c r="K451" i="29"/>
  <c r="L451" i="29"/>
  <c r="K452" i="29"/>
  <c r="L452" i="29" s="1"/>
  <c r="K453" i="29"/>
  <c r="L453" i="29"/>
  <c r="K454" i="29"/>
  <c r="L454" i="29" s="1"/>
  <c r="K455" i="29"/>
  <c r="L455" i="29"/>
  <c r="K456" i="29"/>
  <c r="L456" i="29"/>
  <c r="K457" i="29"/>
  <c r="L457" i="29"/>
  <c r="K458" i="29"/>
  <c r="L458" i="29" s="1"/>
  <c r="K459" i="29"/>
  <c r="L459" i="29"/>
  <c r="K460" i="29"/>
  <c r="L460" i="29"/>
  <c r="K461" i="29"/>
  <c r="L461" i="29" s="1"/>
  <c r="K462" i="29"/>
  <c r="L462" i="29" s="1"/>
  <c r="K463" i="29"/>
  <c r="L463" i="29" s="1"/>
  <c r="K464" i="29"/>
  <c r="L464" i="29"/>
  <c r="K465" i="29"/>
  <c r="L465" i="29"/>
  <c r="K466" i="29"/>
  <c r="L466" i="29" s="1"/>
  <c r="K467" i="29"/>
  <c r="L467" i="29"/>
  <c r="K468" i="29"/>
  <c r="L468" i="29"/>
  <c r="K469" i="29"/>
  <c r="L469" i="29"/>
  <c r="K470" i="29"/>
  <c r="L470" i="29"/>
  <c r="K471" i="29"/>
  <c r="L471" i="29" s="1"/>
  <c r="K472" i="29"/>
  <c r="L472" i="29" s="1"/>
  <c r="K473" i="29"/>
  <c r="L473" i="29" s="1"/>
  <c r="K474" i="29"/>
  <c r="L474" i="29" s="1"/>
  <c r="K475" i="29"/>
  <c r="L475" i="29"/>
  <c r="K476" i="29"/>
  <c r="L476" i="29"/>
  <c r="K477" i="29"/>
  <c r="L477" i="29" s="1"/>
  <c r="K478" i="29"/>
  <c r="L478" i="29"/>
  <c r="K479" i="29"/>
  <c r="L479" i="29"/>
  <c r="K480" i="29"/>
  <c r="L480" i="29"/>
  <c r="K481" i="29"/>
  <c r="L481" i="29"/>
  <c r="K482" i="29"/>
  <c r="L482" i="29" s="1"/>
  <c r="K483" i="29"/>
  <c r="L483" i="29" s="1"/>
  <c r="K484" i="29"/>
  <c r="L484" i="29"/>
  <c r="K485" i="29"/>
  <c r="L485" i="29" s="1"/>
  <c r="K486" i="29"/>
  <c r="L486" i="29"/>
  <c r="K487" i="29"/>
  <c r="L487" i="29"/>
  <c r="K488" i="29"/>
  <c r="L488" i="29"/>
  <c r="K489" i="29"/>
  <c r="L489" i="29"/>
  <c r="K490" i="29"/>
  <c r="L490" i="29" s="1"/>
  <c r="K491" i="29"/>
  <c r="L491" i="29"/>
  <c r="K492" i="29"/>
  <c r="L492" i="29"/>
  <c r="K493" i="29"/>
  <c r="L493" i="29"/>
  <c r="K494" i="29"/>
  <c r="L494" i="29" s="1"/>
  <c r="K495" i="29"/>
  <c r="L495" i="29" s="1"/>
  <c r="K496" i="29"/>
  <c r="L496" i="29" s="1"/>
  <c r="K497" i="29"/>
  <c r="L497" i="29"/>
  <c r="K498" i="29"/>
  <c r="L498" i="29" s="1"/>
  <c r="K499" i="29"/>
  <c r="L499" i="29"/>
  <c r="K500" i="29"/>
  <c r="L500" i="29"/>
  <c r="K501" i="29"/>
  <c r="L501" i="29" s="1"/>
  <c r="K502" i="29"/>
  <c r="L502" i="29" s="1"/>
  <c r="K503" i="29"/>
  <c r="L503" i="29"/>
  <c r="K504" i="29"/>
  <c r="L504" i="29"/>
  <c r="K505" i="29"/>
  <c r="L505" i="29" s="1"/>
  <c r="K506" i="29"/>
  <c r="L506" i="29"/>
  <c r="K507" i="29"/>
  <c r="L507" i="29" s="1"/>
  <c r="K508" i="29"/>
  <c r="L508" i="29"/>
  <c r="K509" i="29"/>
  <c r="L509" i="29"/>
  <c r="K510" i="29"/>
  <c r="L510" i="29"/>
  <c r="K511" i="29"/>
  <c r="L511" i="29"/>
  <c r="K512" i="29"/>
  <c r="L512" i="29" s="1"/>
  <c r="K513" i="29"/>
  <c r="L513" i="29"/>
  <c r="K514" i="29"/>
  <c r="L514" i="29"/>
  <c r="K515" i="29"/>
  <c r="L515" i="29"/>
  <c r="K516" i="29"/>
  <c r="L516" i="29" s="1"/>
  <c r="K517" i="29"/>
  <c r="L517" i="29" s="1"/>
  <c r="K518" i="29"/>
  <c r="L518" i="29" s="1"/>
  <c r="K519" i="29"/>
  <c r="L519" i="29"/>
  <c r="K520" i="29"/>
  <c r="L520" i="29" s="1"/>
  <c r="K521" i="29"/>
  <c r="L521" i="29"/>
  <c r="K522" i="29"/>
  <c r="L522" i="29"/>
  <c r="K523" i="29"/>
  <c r="L523" i="29"/>
  <c r="K524" i="29"/>
  <c r="L524" i="29"/>
  <c r="K525" i="29"/>
  <c r="L525" i="29"/>
  <c r="K526" i="29"/>
  <c r="L526" i="29" s="1"/>
  <c r="K527" i="29"/>
  <c r="L527" i="29" s="1"/>
  <c r="K528" i="29"/>
  <c r="L528" i="29" s="1"/>
  <c r="K529" i="29"/>
  <c r="L529" i="29" s="1"/>
  <c r="K530" i="29"/>
  <c r="L530" i="29"/>
  <c r="K531" i="29"/>
  <c r="L531" i="29"/>
  <c r="K532" i="29"/>
  <c r="L532" i="29" s="1"/>
  <c r="K533" i="29"/>
  <c r="L533" i="29"/>
  <c r="K534" i="29"/>
  <c r="L534" i="29" s="1"/>
  <c r="K535" i="29"/>
  <c r="L535" i="29"/>
  <c r="K536" i="29"/>
  <c r="L536" i="29"/>
  <c r="K537" i="29"/>
  <c r="L537" i="29" s="1"/>
  <c r="K538" i="29"/>
  <c r="L538" i="29" s="1"/>
  <c r="K539" i="29"/>
  <c r="L539" i="29"/>
  <c r="K540" i="29"/>
  <c r="L540" i="29" s="1"/>
  <c r="K541" i="29"/>
  <c r="L541" i="29"/>
  <c r="K542" i="29"/>
  <c r="L542" i="29"/>
  <c r="K543" i="29"/>
  <c r="L543" i="29" s="1"/>
  <c r="K544" i="29"/>
  <c r="L544" i="29" s="1"/>
  <c r="K545" i="29"/>
  <c r="L545" i="29"/>
  <c r="K546" i="29"/>
  <c r="L546" i="29" s="1"/>
  <c r="K547" i="29"/>
  <c r="L547" i="29"/>
  <c r="K548" i="29"/>
  <c r="L548" i="29"/>
  <c r="K549" i="29"/>
  <c r="L549" i="29" s="1"/>
  <c r="K550" i="29"/>
  <c r="L550" i="29" s="1"/>
  <c r="K551" i="29"/>
  <c r="L551" i="29" s="1"/>
  <c r="K552" i="29"/>
  <c r="L552" i="29" s="1"/>
  <c r="K553" i="29"/>
  <c r="L553" i="29"/>
  <c r="K554" i="29"/>
  <c r="L554" i="29"/>
  <c r="K555" i="29"/>
  <c r="L555" i="29"/>
  <c r="K556" i="29"/>
  <c r="L556" i="29" s="1"/>
  <c r="K557" i="29"/>
  <c r="L557" i="29"/>
  <c r="K558" i="29"/>
  <c r="L558" i="29"/>
  <c r="K559" i="29"/>
  <c r="L559" i="29"/>
  <c r="K560" i="29"/>
  <c r="L560" i="29" s="1"/>
  <c r="K561" i="29"/>
  <c r="L561" i="29"/>
  <c r="K562" i="29"/>
  <c r="L562" i="29" s="1"/>
  <c r="K563" i="29"/>
  <c r="L563" i="29" s="1"/>
  <c r="K564" i="29"/>
  <c r="L564" i="29"/>
  <c r="K565" i="29"/>
  <c r="L565" i="29"/>
  <c r="K566" i="29"/>
  <c r="L566" i="29"/>
  <c r="K567" i="29"/>
  <c r="L567" i="29" s="1"/>
  <c r="K568" i="29"/>
  <c r="L568" i="29" s="1"/>
  <c r="K569" i="29"/>
  <c r="L569" i="29"/>
  <c r="K570" i="29"/>
  <c r="L570" i="29"/>
  <c r="K571" i="29"/>
  <c r="L571" i="29"/>
  <c r="K572" i="29"/>
  <c r="L572" i="29" s="1"/>
  <c r="K573" i="29"/>
  <c r="L573" i="29" s="1"/>
  <c r="K574" i="29"/>
  <c r="L574" i="29"/>
  <c r="K575" i="29"/>
  <c r="L575" i="29"/>
  <c r="K576" i="29"/>
  <c r="L576" i="29" s="1"/>
  <c r="K577" i="29"/>
  <c r="L577" i="29" s="1"/>
  <c r="K578" i="29"/>
  <c r="L578" i="29" s="1"/>
  <c r="K579" i="29"/>
  <c r="L579" i="29"/>
  <c r="K580" i="29"/>
  <c r="L580" i="29"/>
  <c r="K581" i="29"/>
  <c r="L581" i="29"/>
  <c r="K582" i="29"/>
  <c r="L582" i="29" s="1"/>
  <c r="K583" i="29"/>
  <c r="L583" i="29"/>
  <c r="K584" i="29"/>
  <c r="L584" i="29" s="1"/>
  <c r="K585" i="29"/>
  <c r="L585" i="29" s="1"/>
  <c r="K586" i="29"/>
  <c r="L586" i="29" s="1"/>
  <c r="K587" i="29"/>
  <c r="L587" i="29"/>
  <c r="K588" i="29"/>
  <c r="L588" i="29"/>
  <c r="K589" i="29"/>
  <c r="L589" i="29"/>
  <c r="K590" i="29"/>
  <c r="L590" i="29"/>
  <c r="K591" i="29"/>
  <c r="L591" i="29"/>
  <c r="K592" i="29"/>
  <c r="L592" i="29"/>
  <c r="K593" i="29"/>
  <c r="L593" i="29"/>
  <c r="K594" i="29"/>
  <c r="L594" i="29"/>
  <c r="K595" i="29"/>
  <c r="L595" i="29" s="1"/>
  <c r="K596" i="29"/>
  <c r="L596" i="29"/>
  <c r="K597" i="29"/>
  <c r="L597" i="29" s="1"/>
  <c r="K598" i="29"/>
  <c r="L598" i="29"/>
  <c r="K599" i="29"/>
  <c r="L599" i="29" s="1"/>
  <c r="K600" i="29"/>
  <c r="L600" i="29" s="1"/>
  <c r="K601" i="29"/>
  <c r="L601" i="29"/>
  <c r="K602" i="29"/>
  <c r="L602" i="29"/>
  <c r="K603" i="29"/>
  <c r="L603" i="29"/>
  <c r="K604" i="29"/>
  <c r="L604" i="29"/>
  <c r="K605" i="29"/>
  <c r="L605" i="29" s="1"/>
  <c r="K606" i="29"/>
  <c r="L606" i="29" s="1"/>
  <c r="K607" i="29"/>
  <c r="L607" i="29"/>
  <c r="K608" i="29"/>
  <c r="L608" i="29"/>
  <c r="K609" i="29"/>
  <c r="L609" i="29" s="1"/>
  <c r="K610" i="29"/>
  <c r="L610" i="29"/>
  <c r="K611" i="29"/>
  <c r="L611" i="29"/>
  <c r="K612" i="29"/>
  <c r="L612" i="29"/>
  <c r="K613" i="29"/>
  <c r="L613" i="29"/>
  <c r="K614" i="29"/>
  <c r="L614" i="29" s="1"/>
  <c r="K615" i="29"/>
  <c r="L615" i="29"/>
  <c r="K616" i="29"/>
  <c r="L616" i="29" s="1"/>
  <c r="K617" i="29"/>
  <c r="L617" i="29" s="1"/>
  <c r="K618" i="29"/>
  <c r="L618" i="29" s="1"/>
  <c r="K619" i="29"/>
  <c r="L619" i="29"/>
  <c r="K620" i="29"/>
  <c r="L620" i="29"/>
  <c r="K621" i="29"/>
  <c r="L621" i="29"/>
  <c r="K622" i="29"/>
  <c r="L622" i="29" s="1"/>
  <c r="K623" i="29"/>
  <c r="L623" i="29" s="1"/>
  <c r="K624" i="29"/>
  <c r="L624" i="29"/>
  <c r="K625" i="29"/>
  <c r="L625" i="29"/>
  <c r="K626" i="29"/>
  <c r="L626" i="29"/>
  <c r="K627" i="29"/>
  <c r="L627" i="29" s="1"/>
  <c r="K628" i="29"/>
  <c r="L628" i="29" s="1"/>
  <c r="K629" i="29"/>
  <c r="L629" i="29"/>
  <c r="K630" i="29"/>
  <c r="L630" i="29"/>
  <c r="K631" i="29"/>
  <c r="L631" i="29" s="1"/>
  <c r="K632" i="29"/>
  <c r="L632" i="29" s="1"/>
  <c r="K633" i="29"/>
  <c r="L633" i="29" s="1"/>
  <c r="K634" i="29"/>
  <c r="L634" i="29"/>
  <c r="K635" i="29"/>
  <c r="L635" i="29"/>
  <c r="K636" i="29"/>
  <c r="L636" i="29" s="1"/>
  <c r="K637" i="29"/>
  <c r="L637" i="29" s="1"/>
  <c r="K638" i="29"/>
  <c r="L638" i="29"/>
  <c r="K639" i="29"/>
  <c r="L639" i="29" s="1"/>
  <c r="K640" i="29"/>
  <c r="L640" i="29" s="1"/>
  <c r="K641" i="29"/>
  <c r="L641" i="29"/>
  <c r="K642" i="29"/>
  <c r="L642" i="29" s="1"/>
  <c r="K643" i="29"/>
  <c r="L643" i="29"/>
  <c r="K644" i="29"/>
  <c r="L644" i="29"/>
  <c r="K645" i="29"/>
  <c r="L645" i="29" s="1"/>
  <c r="K646" i="29"/>
  <c r="L646" i="29"/>
  <c r="K647" i="29"/>
  <c r="L647" i="29" s="1"/>
  <c r="K648" i="29"/>
  <c r="L648" i="29"/>
  <c r="K649" i="29"/>
  <c r="L649" i="29"/>
  <c r="K650" i="29"/>
  <c r="L650" i="29" s="1"/>
  <c r="K651" i="29"/>
  <c r="L651" i="29"/>
  <c r="K652" i="29"/>
  <c r="L652" i="29"/>
  <c r="K653" i="29"/>
  <c r="L653" i="29"/>
  <c r="K654" i="29"/>
  <c r="L654" i="29" s="1"/>
  <c r="K655" i="29"/>
  <c r="L655" i="29" s="1"/>
  <c r="K656" i="29"/>
  <c r="L656" i="29" s="1"/>
  <c r="K657" i="29"/>
  <c r="L657" i="29"/>
  <c r="K658" i="29"/>
  <c r="L658" i="29"/>
  <c r="K659" i="29"/>
  <c r="L659" i="29" s="1"/>
  <c r="K660" i="29"/>
  <c r="L660" i="29" s="1"/>
  <c r="K661" i="29"/>
  <c r="L661" i="29" s="1"/>
  <c r="K662" i="29"/>
  <c r="L662" i="29" s="1"/>
  <c r="K663" i="29"/>
  <c r="L663" i="29" s="1"/>
  <c r="K664" i="29"/>
  <c r="L664" i="29"/>
  <c r="K665" i="29"/>
  <c r="L665" i="29"/>
  <c r="K666" i="29"/>
  <c r="L666" i="29"/>
  <c r="K667" i="29"/>
  <c r="L667" i="29"/>
  <c r="K668" i="29"/>
  <c r="L668" i="29"/>
  <c r="K669" i="29"/>
  <c r="L669" i="29" s="1"/>
  <c r="K670" i="29"/>
  <c r="L670" i="29"/>
  <c r="K671" i="29"/>
  <c r="L671" i="29"/>
  <c r="K672" i="29"/>
  <c r="L672" i="29" s="1"/>
  <c r="K673" i="29"/>
  <c r="L673" i="29"/>
  <c r="K674" i="29"/>
  <c r="L674" i="29" s="1"/>
  <c r="K675" i="29"/>
  <c r="L675" i="29"/>
  <c r="K676" i="29"/>
  <c r="L676" i="29"/>
  <c r="K677" i="29"/>
  <c r="L677" i="29"/>
  <c r="K678" i="29"/>
  <c r="L678" i="29" s="1"/>
  <c r="K679" i="29"/>
  <c r="L679" i="29"/>
  <c r="K680" i="29"/>
  <c r="L680" i="29"/>
  <c r="K681" i="29"/>
  <c r="L681" i="29"/>
  <c r="K682" i="29"/>
  <c r="L682" i="29"/>
  <c r="K683" i="29"/>
  <c r="L683" i="29" s="1"/>
  <c r="K684" i="29"/>
  <c r="L684" i="29"/>
  <c r="K685" i="29"/>
  <c r="L685" i="29" s="1"/>
  <c r="K686" i="29"/>
  <c r="L686" i="29" s="1"/>
  <c r="K687" i="29"/>
  <c r="L687" i="29" s="1"/>
  <c r="K688" i="29"/>
  <c r="L688" i="29"/>
  <c r="K689" i="29"/>
  <c r="L689" i="29" s="1"/>
  <c r="K690" i="29"/>
  <c r="L690" i="29"/>
  <c r="K691" i="29"/>
  <c r="L691" i="29" s="1"/>
  <c r="K692" i="29"/>
  <c r="L692" i="29" s="1"/>
  <c r="K693" i="29"/>
  <c r="L693" i="29"/>
  <c r="K694" i="29"/>
  <c r="L694" i="29" s="1"/>
  <c r="K695" i="29"/>
  <c r="L695" i="29" s="1"/>
  <c r="K696" i="29"/>
  <c r="L696" i="29"/>
  <c r="K697" i="29"/>
  <c r="L697" i="29"/>
  <c r="K698" i="29"/>
  <c r="L698" i="29"/>
  <c r="K699" i="29"/>
  <c r="L699" i="29" s="1"/>
  <c r="K700" i="29"/>
  <c r="L700" i="29" s="1"/>
  <c r="K701" i="29"/>
  <c r="L701" i="29"/>
  <c r="K702" i="29"/>
  <c r="L702" i="29" s="1"/>
  <c r="K703" i="29"/>
  <c r="L703" i="29"/>
  <c r="K704" i="29"/>
  <c r="L704" i="29"/>
  <c r="K705" i="29"/>
  <c r="L705" i="29" s="1"/>
  <c r="K706" i="29"/>
  <c r="L706" i="29"/>
  <c r="K707" i="29"/>
  <c r="L707" i="29"/>
  <c r="K708" i="29"/>
  <c r="L708" i="29"/>
  <c r="K709" i="29"/>
  <c r="L709" i="29" s="1"/>
  <c r="K710" i="29"/>
  <c r="L710" i="29"/>
  <c r="K711" i="29"/>
  <c r="L711" i="29"/>
  <c r="K712" i="29"/>
  <c r="L712" i="29"/>
  <c r="K713" i="29"/>
  <c r="L713" i="29"/>
  <c r="K714" i="29"/>
  <c r="L714" i="29" s="1"/>
  <c r="K715" i="29"/>
  <c r="L715" i="29" s="1"/>
  <c r="K716" i="29"/>
  <c r="L716" i="29" s="1"/>
  <c r="K717" i="29"/>
  <c r="L717" i="29"/>
  <c r="K718" i="29"/>
  <c r="L718" i="29" s="1"/>
  <c r="K719" i="29"/>
  <c r="L719" i="29"/>
  <c r="K720" i="29"/>
  <c r="L720" i="29" s="1"/>
  <c r="K721" i="29"/>
  <c r="L721" i="29"/>
  <c r="K722" i="29"/>
  <c r="L722" i="29"/>
  <c r="K723" i="29"/>
  <c r="L723" i="29"/>
  <c r="K724" i="29"/>
  <c r="L724" i="29" s="1"/>
  <c r="K725" i="29"/>
  <c r="L725" i="29"/>
  <c r="K726" i="29"/>
  <c r="L726" i="29"/>
  <c r="K727" i="29"/>
  <c r="L727" i="29" s="1"/>
  <c r="K728" i="29"/>
  <c r="L728" i="29" s="1"/>
  <c r="K729" i="29"/>
  <c r="L729" i="29" s="1"/>
  <c r="K730" i="29"/>
  <c r="L730" i="29"/>
  <c r="K731" i="29"/>
  <c r="L731" i="29"/>
  <c r="K732" i="29"/>
  <c r="L732" i="29" s="1"/>
  <c r="K733" i="29"/>
  <c r="L733" i="29" s="1"/>
  <c r="K734" i="29"/>
  <c r="L734" i="29"/>
  <c r="K735" i="29"/>
  <c r="L735" i="29"/>
  <c r="K736" i="29"/>
  <c r="L736" i="29"/>
  <c r="K737" i="29"/>
  <c r="L737" i="29" s="1"/>
  <c r="K738" i="29"/>
  <c r="L738" i="29" s="1"/>
  <c r="K739" i="29"/>
  <c r="L739" i="29"/>
  <c r="K740" i="29"/>
  <c r="L740" i="29"/>
  <c r="K741" i="29"/>
  <c r="L741" i="29" s="1"/>
  <c r="K742" i="29"/>
  <c r="L742" i="29"/>
  <c r="K743" i="29"/>
  <c r="L743" i="29"/>
  <c r="K744" i="29"/>
  <c r="L744" i="29"/>
  <c r="K745" i="29"/>
  <c r="L745" i="29"/>
  <c r="K746" i="29"/>
  <c r="L746" i="29"/>
  <c r="K747" i="29"/>
  <c r="L747" i="29" s="1"/>
  <c r="K748" i="29"/>
  <c r="L748" i="29"/>
  <c r="K749" i="29"/>
  <c r="L749" i="29" s="1"/>
  <c r="K750" i="29"/>
  <c r="L750" i="29" s="1"/>
  <c r="K751" i="29"/>
  <c r="L751" i="29" s="1"/>
  <c r="K752" i="29"/>
  <c r="L752" i="29" s="1"/>
  <c r="K753" i="29"/>
  <c r="L753" i="29"/>
  <c r="K754" i="29"/>
  <c r="L754" i="29"/>
  <c r="K755" i="29"/>
  <c r="L755" i="29" s="1"/>
  <c r="K756" i="29"/>
  <c r="L756" i="29"/>
  <c r="K757" i="29"/>
  <c r="L757" i="29"/>
  <c r="K758" i="29"/>
  <c r="L758" i="29" s="1"/>
  <c r="K759" i="29"/>
  <c r="L759" i="29"/>
  <c r="K760" i="29"/>
  <c r="L760" i="29" s="1"/>
  <c r="K761" i="29"/>
  <c r="L761" i="29"/>
  <c r="K762" i="29"/>
  <c r="L762" i="29"/>
  <c r="K763" i="29"/>
  <c r="L763" i="29"/>
  <c r="K764" i="29"/>
  <c r="L764" i="29" s="1"/>
  <c r="K765" i="29"/>
  <c r="L765" i="29"/>
  <c r="K766" i="29"/>
  <c r="L766" i="29" s="1"/>
  <c r="K767" i="29"/>
  <c r="L767" i="29"/>
  <c r="K768" i="29"/>
  <c r="L768" i="29"/>
  <c r="K769" i="29"/>
  <c r="L769" i="29"/>
  <c r="K770" i="29"/>
  <c r="L770" i="29" s="1"/>
  <c r="K771" i="29"/>
  <c r="L771" i="29" s="1"/>
  <c r="K772" i="29"/>
  <c r="L772" i="29" s="1"/>
  <c r="K773" i="29"/>
  <c r="L773" i="29" s="1"/>
  <c r="K774" i="29"/>
  <c r="L774" i="29"/>
  <c r="K775" i="29"/>
  <c r="L775" i="29"/>
  <c r="K776" i="29"/>
  <c r="L776" i="29"/>
  <c r="K777" i="29"/>
  <c r="L777" i="29" s="1"/>
  <c r="K778" i="29"/>
  <c r="L778" i="29"/>
  <c r="K779" i="29"/>
  <c r="L779" i="29" s="1"/>
  <c r="K780" i="29"/>
  <c r="L780" i="29" s="1"/>
  <c r="K781" i="29"/>
  <c r="L781" i="29"/>
  <c r="K782" i="29"/>
  <c r="L782" i="29" s="1"/>
  <c r="K783" i="29"/>
  <c r="L783" i="29"/>
  <c r="K784" i="29"/>
  <c r="L784" i="29"/>
  <c r="K785" i="29"/>
  <c r="L785" i="29"/>
  <c r="K786" i="29"/>
  <c r="L786" i="29" s="1"/>
  <c r="K787" i="29"/>
  <c r="L787" i="29" s="1"/>
  <c r="K788" i="29"/>
  <c r="L788" i="29"/>
  <c r="K789" i="29"/>
  <c r="L789" i="29"/>
  <c r="K790" i="29"/>
  <c r="L790" i="29"/>
  <c r="K791" i="29"/>
  <c r="L791" i="29" s="1"/>
  <c r="K792" i="29"/>
  <c r="L792" i="29" s="1"/>
  <c r="K793" i="29"/>
  <c r="L793" i="29" s="1"/>
  <c r="K794" i="29"/>
  <c r="L794" i="29"/>
  <c r="K795" i="29"/>
  <c r="L795" i="29" s="1"/>
  <c r="K796" i="29"/>
  <c r="L796" i="29" s="1"/>
  <c r="K797" i="29"/>
  <c r="L797" i="29" s="1"/>
  <c r="K798" i="29"/>
  <c r="L798" i="29"/>
  <c r="K799" i="29"/>
  <c r="L799" i="29"/>
  <c r="K800" i="29"/>
  <c r="L800" i="29"/>
  <c r="K801" i="29"/>
  <c r="L801" i="29" s="1"/>
  <c r="K802" i="29"/>
  <c r="L802" i="29" s="1"/>
  <c r="K803" i="29"/>
  <c r="L803" i="29"/>
  <c r="K804" i="29"/>
  <c r="L804" i="29" s="1"/>
  <c r="K805" i="29"/>
  <c r="L805" i="29" s="1"/>
  <c r="K806" i="29"/>
  <c r="L806" i="29" s="1"/>
  <c r="K807" i="29"/>
  <c r="L807" i="29"/>
  <c r="K808" i="29"/>
  <c r="L808" i="29"/>
  <c r="K809" i="29"/>
  <c r="L809" i="29" s="1"/>
  <c r="K810" i="29"/>
  <c r="L810" i="29" s="1"/>
  <c r="K811" i="29"/>
  <c r="L811" i="29"/>
  <c r="K812" i="29"/>
  <c r="L812" i="29" s="1"/>
  <c r="K813" i="29"/>
  <c r="L813" i="29"/>
  <c r="K814" i="29"/>
  <c r="L814" i="29"/>
  <c r="K815" i="29"/>
  <c r="L815" i="29" s="1"/>
  <c r="K816" i="29"/>
  <c r="L816" i="29"/>
  <c r="K817" i="29"/>
  <c r="L817" i="29"/>
  <c r="K818" i="29"/>
  <c r="L818" i="29" s="1"/>
  <c r="K819" i="29"/>
  <c r="L819" i="29" s="1"/>
  <c r="K820" i="29"/>
  <c r="L820" i="29"/>
  <c r="K821" i="29"/>
  <c r="L821" i="29"/>
  <c r="K822" i="29"/>
  <c r="L822" i="29"/>
  <c r="K823" i="29"/>
  <c r="L823" i="29"/>
  <c r="K824" i="29"/>
  <c r="L824" i="29" s="1"/>
  <c r="K825" i="29"/>
  <c r="L825" i="29" s="1"/>
  <c r="K826" i="29"/>
  <c r="L826" i="29" s="1"/>
  <c r="K827" i="29"/>
  <c r="L827" i="29"/>
  <c r="K828" i="29"/>
  <c r="L828" i="29" s="1"/>
  <c r="K829" i="29"/>
  <c r="L829" i="29" s="1"/>
  <c r="K830" i="29"/>
  <c r="L830" i="29"/>
  <c r="K831" i="29"/>
  <c r="L831" i="29"/>
  <c r="K832" i="29"/>
  <c r="L832" i="29"/>
  <c r="K833" i="29"/>
  <c r="L833" i="29"/>
  <c r="K834" i="29"/>
  <c r="L834" i="29"/>
  <c r="K835" i="29"/>
  <c r="L835" i="29" s="1"/>
  <c r="K836" i="29"/>
  <c r="L836" i="29"/>
  <c r="K837" i="29"/>
  <c r="L837" i="29" s="1"/>
  <c r="K838" i="29"/>
  <c r="L838" i="29" s="1"/>
  <c r="K839" i="29"/>
  <c r="L839" i="29"/>
  <c r="K840" i="29"/>
  <c r="L840" i="29"/>
  <c r="K841" i="29"/>
  <c r="L841" i="29" s="1"/>
  <c r="K842" i="29"/>
  <c r="L842" i="29" s="1"/>
  <c r="K843" i="29"/>
  <c r="L843" i="29" s="1"/>
  <c r="K844" i="29"/>
  <c r="L844" i="29"/>
  <c r="K845" i="29"/>
  <c r="L845" i="29"/>
  <c r="K846" i="29"/>
  <c r="L846" i="29"/>
  <c r="K847" i="29"/>
  <c r="L847" i="29" s="1"/>
  <c r="K848" i="29"/>
  <c r="L848" i="29" s="1"/>
  <c r="K849" i="29"/>
  <c r="L849" i="29"/>
  <c r="K850" i="29"/>
  <c r="L850" i="29"/>
  <c r="K851" i="29"/>
  <c r="L851" i="29"/>
  <c r="K852" i="29"/>
  <c r="L852" i="29" s="1"/>
  <c r="K853" i="29"/>
  <c r="L853" i="29" s="1"/>
  <c r="K854" i="29"/>
  <c r="L854" i="29" s="1"/>
  <c r="K855" i="29"/>
  <c r="L855" i="29"/>
  <c r="K856" i="29"/>
  <c r="L856" i="29"/>
  <c r="K857" i="29"/>
  <c r="L857" i="29"/>
  <c r="K858" i="29"/>
  <c r="L858" i="29" s="1"/>
  <c r="K859" i="29"/>
  <c r="L859" i="29"/>
  <c r="K860" i="29"/>
  <c r="L860" i="29" s="1"/>
  <c r="K861" i="29"/>
  <c r="L861" i="29"/>
  <c r="K862" i="29"/>
  <c r="L862" i="29"/>
  <c r="K863" i="29"/>
  <c r="L863" i="29" s="1"/>
  <c r="K864" i="29"/>
  <c r="L864" i="29" s="1"/>
  <c r="K865" i="29"/>
  <c r="L865" i="29"/>
  <c r="K866" i="29"/>
  <c r="L866" i="29"/>
  <c r="K867" i="29"/>
  <c r="L867" i="29"/>
  <c r="K868" i="29"/>
  <c r="L868" i="29" s="1"/>
  <c r="K869" i="29"/>
  <c r="L869" i="29" s="1"/>
  <c r="K870" i="29"/>
  <c r="L870" i="29"/>
  <c r="K871" i="29"/>
  <c r="L871" i="29" s="1"/>
  <c r="K872" i="29"/>
  <c r="L872" i="29"/>
  <c r="K873" i="29"/>
  <c r="L873" i="29"/>
  <c r="K874" i="29"/>
  <c r="L874" i="29" s="1"/>
  <c r="K875" i="29"/>
  <c r="L875" i="29" s="1"/>
  <c r="K876" i="29"/>
  <c r="L876" i="29"/>
  <c r="K877" i="29"/>
  <c r="L877" i="29"/>
  <c r="K878" i="29"/>
  <c r="L878" i="29"/>
  <c r="K879" i="29"/>
  <c r="L879" i="29" s="1"/>
  <c r="K880" i="29"/>
  <c r="L880" i="29" s="1"/>
  <c r="K881" i="29"/>
  <c r="L881" i="29" s="1"/>
  <c r="K882" i="29"/>
  <c r="L882" i="29" s="1"/>
  <c r="K883" i="29"/>
  <c r="L883" i="29"/>
  <c r="K884" i="29"/>
  <c r="L884" i="29"/>
  <c r="K885" i="29"/>
  <c r="L885" i="29" s="1"/>
  <c r="K886" i="29"/>
  <c r="L886" i="29" s="1"/>
  <c r="K887" i="29"/>
  <c r="L887" i="29"/>
  <c r="K888" i="29"/>
  <c r="L888" i="29"/>
  <c r="K889" i="29"/>
  <c r="L889" i="29"/>
  <c r="K890" i="29"/>
  <c r="L890" i="29"/>
  <c r="K891" i="29"/>
  <c r="L891" i="29" s="1"/>
  <c r="K892" i="29"/>
  <c r="L892" i="29" s="1"/>
  <c r="K893" i="29"/>
  <c r="L893" i="29"/>
  <c r="K894" i="29"/>
  <c r="L894" i="29"/>
  <c r="K895" i="29"/>
  <c r="L895" i="29"/>
  <c r="K896" i="29"/>
  <c r="L896" i="29" s="1"/>
  <c r="K897" i="29"/>
  <c r="L897" i="29" s="1"/>
  <c r="K898" i="29"/>
  <c r="L898" i="29"/>
  <c r="K899" i="29"/>
  <c r="L899" i="29"/>
  <c r="K900" i="29"/>
  <c r="L900" i="29"/>
  <c r="K901" i="29"/>
  <c r="L901" i="29"/>
  <c r="K902" i="29"/>
  <c r="L902" i="29" s="1"/>
  <c r="K903" i="29"/>
  <c r="L903" i="29" s="1"/>
  <c r="K904" i="29"/>
  <c r="L904" i="29" s="1"/>
  <c r="K905" i="29"/>
  <c r="L905" i="29"/>
  <c r="K906" i="29"/>
  <c r="L906" i="29"/>
  <c r="K907" i="29"/>
  <c r="L907" i="29" s="1"/>
  <c r="K908" i="29"/>
  <c r="L908" i="29" s="1"/>
  <c r="K909" i="29"/>
  <c r="L909" i="29"/>
  <c r="K910" i="29"/>
  <c r="L910" i="29"/>
  <c r="K911" i="29"/>
  <c r="L911" i="29"/>
  <c r="K912" i="29"/>
  <c r="L912" i="29"/>
  <c r="K913" i="29"/>
  <c r="L913" i="29" s="1"/>
  <c r="K914" i="29"/>
  <c r="L914" i="29"/>
  <c r="K915" i="29"/>
  <c r="L915" i="29" s="1"/>
  <c r="K916" i="29"/>
  <c r="L916" i="29" s="1"/>
  <c r="K917" i="29"/>
  <c r="L917" i="29"/>
  <c r="K918" i="29"/>
  <c r="L918" i="29" s="1"/>
  <c r="K919" i="29"/>
  <c r="L919" i="29" s="1"/>
  <c r="K920" i="29"/>
  <c r="L920" i="29"/>
  <c r="K921" i="29"/>
  <c r="L921" i="29"/>
  <c r="K922" i="29"/>
  <c r="L922" i="29"/>
  <c r="K923" i="29"/>
  <c r="L923" i="29"/>
  <c r="K924" i="29"/>
  <c r="L924" i="29" s="1"/>
  <c r="K925" i="29"/>
  <c r="L925" i="29"/>
  <c r="K926" i="29"/>
  <c r="L926" i="29"/>
  <c r="K927" i="29"/>
  <c r="L927" i="29"/>
  <c r="K928" i="29"/>
  <c r="L928" i="29"/>
  <c r="K929" i="29"/>
  <c r="L929" i="29" s="1"/>
  <c r="K930" i="29"/>
  <c r="L930" i="29" s="1"/>
  <c r="K931" i="29"/>
  <c r="L931" i="29"/>
  <c r="K932" i="29"/>
  <c r="L932" i="29"/>
  <c r="K933" i="29"/>
  <c r="L933" i="29"/>
  <c r="K934" i="29"/>
  <c r="L934" i="29"/>
  <c r="K935" i="29"/>
  <c r="L935" i="29" s="1"/>
  <c r="K936" i="29"/>
  <c r="L936" i="29"/>
  <c r="K937" i="29"/>
  <c r="L937" i="29" s="1"/>
  <c r="K938" i="29"/>
  <c r="L938" i="29"/>
  <c r="K939" i="29"/>
  <c r="L939" i="29"/>
  <c r="K940" i="29"/>
  <c r="L940" i="29" s="1"/>
  <c r="K941" i="29"/>
  <c r="L941" i="29" s="1"/>
  <c r="K942" i="29"/>
  <c r="L942" i="29"/>
  <c r="K943" i="29"/>
  <c r="L943" i="29"/>
  <c r="K944" i="29"/>
  <c r="L944" i="29"/>
  <c r="K945" i="29"/>
  <c r="L945" i="29"/>
  <c r="K946" i="29"/>
  <c r="L946" i="29" s="1"/>
  <c r="K947" i="29"/>
  <c r="L947" i="29"/>
  <c r="K948" i="29"/>
  <c r="L948" i="29"/>
  <c r="K949" i="29"/>
  <c r="L949" i="29" s="1"/>
  <c r="K950" i="29"/>
  <c r="L950" i="29"/>
  <c r="K951" i="29"/>
  <c r="L951" i="29" s="1"/>
  <c r="K952" i="29"/>
  <c r="L952" i="29" s="1"/>
  <c r="K953" i="29"/>
  <c r="L953" i="29"/>
  <c r="K954" i="29"/>
  <c r="L954" i="29"/>
  <c r="K955" i="29"/>
  <c r="L955" i="29"/>
  <c r="K956" i="29"/>
  <c r="L956" i="29"/>
  <c r="K957" i="29"/>
  <c r="L957" i="29" s="1"/>
  <c r="K958" i="29"/>
  <c r="L958" i="29"/>
  <c r="K959" i="29"/>
  <c r="L959" i="29"/>
  <c r="K960" i="29"/>
  <c r="L960" i="29" s="1"/>
  <c r="K961" i="29"/>
  <c r="L961" i="29"/>
  <c r="K962" i="29"/>
  <c r="L962" i="29" s="1"/>
  <c r="K963" i="29"/>
  <c r="L963" i="29" s="1"/>
  <c r="K964" i="29"/>
  <c r="L964" i="29"/>
  <c r="K965" i="29"/>
  <c r="L965" i="29"/>
  <c r="K966" i="29"/>
  <c r="L966" i="29"/>
  <c r="K967" i="29"/>
  <c r="L967" i="29"/>
  <c r="K968" i="29"/>
  <c r="L968" i="29" s="1"/>
  <c r="K969" i="29"/>
  <c r="L969" i="29"/>
  <c r="K970" i="29"/>
  <c r="L970" i="29" s="1"/>
  <c r="K971" i="29"/>
  <c r="L971" i="29" s="1"/>
  <c r="K972" i="29"/>
  <c r="L972" i="29"/>
  <c r="K973" i="29"/>
  <c r="L973" i="29" s="1"/>
  <c r="K974" i="29"/>
  <c r="L974" i="29" s="1"/>
  <c r="K975" i="29"/>
  <c r="L975" i="29" s="1"/>
  <c r="K976" i="29"/>
  <c r="L976" i="29"/>
  <c r="K977" i="29"/>
  <c r="L977" i="29"/>
  <c r="K978" i="29"/>
  <c r="L978" i="29"/>
  <c r="K979" i="29"/>
  <c r="L979" i="29" s="1"/>
  <c r="K980" i="29"/>
  <c r="L980" i="29"/>
  <c r="K981" i="29"/>
  <c r="L981" i="29" s="1"/>
  <c r="K982" i="29"/>
  <c r="L982" i="29"/>
  <c r="K983" i="29"/>
  <c r="L983" i="29"/>
  <c r="K984" i="29"/>
  <c r="L984" i="29" s="1"/>
  <c r="K985" i="29"/>
  <c r="L985" i="29" s="1"/>
  <c r="K986" i="29"/>
  <c r="L986" i="29" s="1"/>
  <c r="K987" i="29"/>
  <c r="L987" i="29"/>
  <c r="K988" i="29"/>
  <c r="L988" i="29"/>
  <c r="K989" i="29"/>
  <c r="L989" i="29"/>
  <c r="K990" i="29"/>
  <c r="L990" i="29" s="1"/>
  <c r="K991" i="29"/>
  <c r="L991" i="29" s="1"/>
  <c r="K992" i="29"/>
  <c r="L992" i="29"/>
  <c r="K993" i="29"/>
  <c r="L993" i="29" s="1"/>
  <c r="K994" i="29"/>
  <c r="L994" i="29"/>
  <c r="K995" i="29"/>
  <c r="L995" i="29" s="1"/>
  <c r="K996" i="29"/>
  <c r="L996" i="29" s="1"/>
  <c r="K997" i="29"/>
  <c r="L997" i="29" s="1"/>
  <c r="K998" i="29"/>
  <c r="L998" i="29"/>
  <c r="K999" i="29"/>
  <c r="L999" i="29"/>
  <c r="K1000" i="29"/>
  <c r="L1000" i="29" s="1"/>
  <c r="K1001" i="29"/>
  <c r="L1001" i="29" s="1"/>
  <c r="K1002" i="29"/>
  <c r="L1002" i="29"/>
  <c r="K1003" i="29"/>
  <c r="L1003" i="29" s="1"/>
  <c r="K1004" i="29"/>
  <c r="L1004" i="29" s="1"/>
  <c r="K1005" i="29"/>
  <c r="L1005" i="29"/>
  <c r="K1006" i="29"/>
  <c r="L1006" i="29" s="1"/>
  <c r="K1007" i="29"/>
  <c r="L1007" i="29" s="1"/>
  <c r="K1008" i="29"/>
  <c r="L1008" i="29"/>
  <c r="K1009" i="29"/>
  <c r="L1009" i="29"/>
  <c r="K1010" i="29"/>
  <c r="L1010" i="29"/>
  <c r="K1011" i="29"/>
  <c r="L1011" i="29" s="1"/>
  <c r="K1012" i="29"/>
  <c r="L1012" i="29" s="1"/>
  <c r="K1013" i="29"/>
  <c r="L1013" i="29" s="1"/>
  <c r="K1014" i="29"/>
  <c r="L1014" i="29"/>
  <c r="K1015" i="29"/>
  <c r="L1015" i="29"/>
  <c r="K1016" i="29"/>
  <c r="L1016" i="29"/>
  <c r="K1017" i="29"/>
  <c r="L1017" i="29" s="1"/>
  <c r="K1018" i="29"/>
  <c r="L1018" i="29" s="1"/>
  <c r="K1019" i="29"/>
  <c r="L1019" i="29" s="1"/>
  <c r="K1020" i="29"/>
  <c r="L1020" i="29"/>
  <c r="K1021" i="29"/>
  <c r="L1021" i="29"/>
  <c r="K1022" i="29"/>
  <c r="L1022" i="29" s="1"/>
  <c r="K1023" i="29"/>
  <c r="L1023" i="29" s="1"/>
  <c r="K1024" i="29"/>
  <c r="L1024" i="29" s="1"/>
  <c r="K1025" i="29"/>
  <c r="L1025" i="29"/>
  <c r="K1026" i="29"/>
  <c r="L1026" i="29" s="1"/>
  <c r="K1027" i="29"/>
  <c r="L1027" i="29"/>
  <c r="K1028" i="29"/>
  <c r="L1028" i="29" s="1"/>
  <c r="K1029" i="29"/>
  <c r="L1029" i="29" s="1"/>
  <c r="K1030" i="29"/>
  <c r="L1030" i="29" s="1"/>
  <c r="K1031" i="29"/>
  <c r="L1031" i="29"/>
  <c r="K1032" i="29"/>
  <c r="L1032" i="29"/>
  <c r="K1033" i="29"/>
  <c r="L1033" i="29"/>
  <c r="K1034" i="29"/>
  <c r="L1034" i="29" s="1"/>
  <c r="K1035" i="29"/>
  <c r="L1035" i="29" s="1"/>
  <c r="K1036" i="29"/>
  <c r="L1036" i="29"/>
  <c r="K1037" i="29"/>
  <c r="L1037" i="29"/>
  <c r="K1038" i="29"/>
  <c r="L1038" i="29"/>
  <c r="K1039" i="29"/>
  <c r="L1039" i="29" s="1"/>
  <c r="K1040" i="29"/>
  <c r="L1040" i="29" s="1"/>
  <c r="K1041" i="29"/>
  <c r="L1041" i="29"/>
  <c r="K1042" i="29"/>
  <c r="L1042" i="29"/>
  <c r="K1043" i="29"/>
  <c r="L1043" i="29"/>
  <c r="K1044" i="29"/>
  <c r="L1044" i="29" s="1"/>
  <c r="K1045" i="29"/>
  <c r="L1045" i="29" s="1"/>
  <c r="K1046" i="29"/>
  <c r="L1046" i="29"/>
  <c r="K1047" i="29"/>
  <c r="L1047" i="29"/>
  <c r="K1048" i="29"/>
  <c r="L1048" i="29"/>
  <c r="K1049" i="29"/>
  <c r="L1049" i="29"/>
  <c r="K1050" i="29"/>
  <c r="L1050" i="29" s="1"/>
  <c r="K1051" i="29"/>
  <c r="L1051" i="29" s="1"/>
  <c r="K1052" i="29"/>
  <c r="L1052" i="29" s="1"/>
  <c r="K1053" i="29"/>
  <c r="L1053" i="29"/>
  <c r="K1054" i="29"/>
  <c r="L1054" i="29"/>
  <c r="K1055" i="29"/>
  <c r="L1055" i="29" s="1"/>
  <c r="K1056" i="29"/>
  <c r="L1056" i="29" s="1"/>
  <c r="K1057" i="29"/>
  <c r="L1057" i="29" s="1"/>
  <c r="K1058" i="29"/>
  <c r="L1058" i="29"/>
  <c r="K1059" i="29"/>
  <c r="L1059" i="29" s="1"/>
  <c r="K1060" i="29"/>
  <c r="L1060" i="29"/>
  <c r="K1061" i="29"/>
  <c r="L1061" i="29" s="1"/>
  <c r="K1062" i="29"/>
  <c r="L1062" i="29" s="1"/>
  <c r="K1063" i="29"/>
  <c r="L1063" i="29"/>
  <c r="K1064" i="29"/>
  <c r="L1064" i="29"/>
  <c r="K1065" i="29"/>
  <c r="L1065" i="29"/>
  <c r="K1066" i="29"/>
  <c r="L1066" i="29"/>
  <c r="K1067" i="29"/>
  <c r="L1067" i="29" s="1"/>
  <c r="K1068" i="29"/>
  <c r="L1068" i="29" s="1"/>
  <c r="K1069" i="29"/>
  <c r="L1069" i="29" s="1"/>
  <c r="K1070" i="29"/>
  <c r="L1070" i="29" s="1"/>
  <c r="K1071" i="29"/>
  <c r="L1071" i="29"/>
  <c r="K1072" i="29"/>
  <c r="L1072" i="29" s="1"/>
  <c r="K1073" i="29"/>
  <c r="L1073" i="29" s="1"/>
  <c r="K1074" i="29"/>
  <c r="L1074" i="29"/>
  <c r="K1075" i="29"/>
  <c r="L1075" i="29"/>
  <c r="K1076" i="29"/>
  <c r="L1076" i="29"/>
  <c r="K1077" i="29"/>
  <c r="L1077" i="29" s="1"/>
  <c r="K1078" i="29"/>
  <c r="L1078" i="29" s="1"/>
  <c r="K1079" i="29"/>
  <c r="L1079" i="29" s="1"/>
  <c r="K1080" i="29"/>
  <c r="L1080" i="29"/>
  <c r="K1081" i="29"/>
  <c r="L1081" i="29"/>
  <c r="K1082" i="29"/>
  <c r="L1082" i="29"/>
  <c r="K1083" i="29"/>
  <c r="L1083" i="29" s="1"/>
  <c r="K1084" i="29"/>
  <c r="L1084" i="29" s="1"/>
  <c r="K1085" i="29"/>
  <c r="L1085" i="29" s="1"/>
  <c r="K1086" i="29"/>
  <c r="L1086" i="29"/>
  <c r="K1087" i="29"/>
  <c r="L1087" i="29"/>
  <c r="K1088" i="29"/>
  <c r="L1088" i="29"/>
  <c r="K1089" i="29"/>
  <c r="L1089" i="29" s="1"/>
  <c r="K1090" i="29"/>
  <c r="L1090" i="29" s="1"/>
  <c r="K1091" i="29"/>
  <c r="L1091" i="29"/>
  <c r="K1092" i="29"/>
  <c r="L1092" i="29"/>
  <c r="K1093" i="29"/>
  <c r="L1093" i="29"/>
  <c r="K1094" i="29"/>
  <c r="L1094" i="29" s="1"/>
  <c r="K1095" i="29"/>
  <c r="L1095" i="29" s="1"/>
  <c r="K1096" i="29"/>
  <c r="L1096" i="29" s="1"/>
  <c r="K1097" i="29"/>
  <c r="L1097" i="29"/>
  <c r="K1098" i="29"/>
  <c r="L1098" i="29"/>
  <c r="K1099" i="29"/>
  <c r="L1099" i="29"/>
  <c r="K1100" i="29"/>
  <c r="L1100" i="29" s="1"/>
  <c r="K1101" i="29"/>
  <c r="L1101" i="29"/>
  <c r="K1102" i="29"/>
  <c r="L1102" i="29" s="1"/>
  <c r="K1103" i="29"/>
  <c r="L1103" i="29"/>
  <c r="K1104" i="29"/>
  <c r="L1104" i="29"/>
  <c r="K1105" i="29"/>
  <c r="L1105" i="29" s="1"/>
  <c r="K1106" i="29"/>
  <c r="L1106" i="29" s="1"/>
  <c r="K1107" i="29"/>
  <c r="L1107" i="29" s="1"/>
  <c r="K1108" i="29"/>
  <c r="L1108" i="29"/>
  <c r="K1109" i="29"/>
  <c r="L1109" i="29"/>
  <c r="K1110" i="29"/>
  <c r="L1110" i="29" s="1"/>
  <c r="K1111" i="29"/>
  <c r="L1111" i="29" s="1"/>
  <c r="K1112" i="29"/>
  <c r="L1112" i="29"/>
  <c r="K1113" i="29"/>
  <c r="L1113" i="29" s="1"/>
  <c r="K1114" i="29"/>
  <c r="L1114" i="29"/>
  <c r="K1115" i="29"/>
  <c r="L1115" i="29"/>
  <c r="K1116" i="29"/>
  <c r="L1116" i="29" s="1"/>
  <c r="K1117" i="29"/>
  <c r="L1117" i="29" s="1"/>
  <c r="K1118" i="29"/>
  <c r="L1118" i="29"/>
  <c r="K1119" i="29"/>
  <c r="L1119" i="29"/>
  <c r="K1120" i="29"/>
  <c r="L1120" i="29"/>
  <c r="K1121" i="29"/>
  <c r="L1121" i="29" s="1"/>
  <c r="K1122" i="29"/>
  <c r="L1122" i="29" s="1"/>
  <c r="K1123" i="29"/>
  <c r="L1123" i="29" s="1"/>
  <c r="K1124" i="29"/>
  <c r="L1124" i="29" s="1"/>
  <c r="K1125" i="29"/>
  <c r="L1125" i="29"/>
  <c r="K1126" i="29"/>
  <c r="L1126" i="29"/>
  <c r="K1127" i="29"/>
  <c r="L1127" i="29" s="1"/>
  <c r="K1128" i="29"/>
  <c r="L1128" i="29" s="1"/>
  <c r="K1129" i="29"/>
  <c r="L1129" i="29"/>
  <c r="K1130" i="29"/>
  <c r="L1130" i="29"/>
  <c r="K1131" i="29"/>
  <c r="L1131" i="29"/>
  <c r="K1132" i="29"/>
  <c r="L1132" i="29"/>
  <c r="K1133" i="29"/>
  <c r="L1133" i="29" s="1"/>
  <c r="K1134" i="29"/>
  <c r="L1134" i="29" s="1"/>
  <c r="K1135" i="29"/>
  <c r="L1135" i="29"/>
  <c r="K1136" i="29"/>
  <c r="L1136" i="29"/>
  <c r="K1137" i="29"/>
  <c r="L1137" i="29"/>
  <c r="K1138" i="29"/>
  <c r="L1138" i="29" s="1"/>
  <c r="K1139" i="29"/>
  <c r="L1139" i="29" s="1"/>
  <c r="K1140" i="29"/>
  <c r="L1140" i="29"/>
  <c r="K1141" i="29"/>
  <c r="L1141" i="29" s="1"/>
  <c r="K1142" i="29"/>
  <c r="L1142" i="29"/>
  <c r="P10" i="29"/>
  <c r="Q10" i="29"/>
  <c r="P11" i="29"/>
  <c r="Q11" i="29"/>
  <c r="P12" i="29"/>
  <c r="Q12" i="29"/>
  <c r="G13" i="29"/>
  <c r="P13" i="29"/>
  <c r="Q13" i="29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H5" i="28"/>
  <c r="G9" i="28"/>
  <c r="H9" i="28"/>
  <c r="I13" i="28"/>
  <c r="J15" i="27"/>
  <c r="P15" i="27" s="1"/>
  <c r="R15" i="27" s="1"/>
  <c r="P3" i="27"/>
  <c r="R3" i="27"/>
  <c r="S3" i="27"/>
  <c r="T3" i="27" a="1"/>
  <c r="T17" i="27" s="1"/>
  <c r="T3" i="27"/>
  <c r="T4" i="27"/>
  <c r="T5" i="27"/>
  <c r="T6" i="27"/>
  <c r="T7" i="27"/>
  <c r="T8" i="27"/>
  <c r="T9" i="27"/>
  <c r="T10" i="27"/>
  <c r="T11" i="27"/>
  <c r="T12" i="27"/>
  <c r="T13" i="27"/>
  <c r="T14" i="27"/>
  <c r="T15" i="27"/>
  <c r="T16" i="27"/>
  <c r="T18" i="27"/>
  <c r="T19" i="27"/>
  <c r="T20" i="27"/>
  <c r="T21" i="27"/>
  <c r="T22" i="27"/>
  <c r="T23" i="27"/>
  <c r="T24" i="27"/>
  <c r="T25" i="27"/>
  <c r="T26" i="27"/>
  <c r="T27" i="27"/>
  <c r="T28" i="27"/>
  <c r="T29" i="27"/>
  <c r="T30" i="27"/>
  <c r="T31" i="27"/>
  <c r="T32" i="27"/>
  <c r="T33" i="27"/>
  <c r="T34" i="27"/>
  <c r="T35" i="27"/>
  <c r="T36" i="27"/>
  <c r="T37" i="27"/>
  <c r="T38" i="27"/>
  <c r="T40" i="27"/>
  <c r="T41" i="27"/>
  <c r="T42" i="27"/>
  <c r="T43" i="27"/>
  <c r="T44" i="27"/>
  <c r="T45" i="27"/>
  <c r="T46" i="27"/>
  <c r="T47" i="27"/>
  <c r="T48" i="27"/>
  <c r="T49" i="27"/>
  <c r="T50" i="27"/>
  <c r="T51" i="27"/>
  <c r="T52" i="27"/>
  <c r="T53" i="27"/>
  <c r="T54" i="27"/>
  <c r="T55" i="27"/>
  <c r="T56" i="27"/>
  <c r="T57" i="27"/>
  <c r="T58" i="27"/>
  <c r="T59" i="27"/>
  <c r="T60" i="27"/>
  <c r="T62" i="27"/>
  <c r="U3" i="27"/>
  <c r="S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9" i="27"/>
  <c r="R9" i="27" s="1"/>
  <c r="P11" i="27"/>
  <c r="R11" i="27"/>
  <c r="P13" i="27"/>
  <c r="R13" i="27"/>
  <c r="P14" i="27"/>
  <c r="R14" i="27" s="1"/>
  <c r="P16" i="27"/>
  <c r="R16" i="27" s="1"/>
  <c r="P19" i="27"/>
  <c r="R19" i="27" s="1"/>
  <c r="P20" i="27"/>
  <c r="R20" i="27" s="1"/>
  <c r="P22" i="27"/>
  <c r="R22" i="27"/>
  <c r="P24" i="27"/>
  <c r="R24" i="27" s="1"/>
  <c r="P25" i="27"/>
  <c r="R25" i="27"/>
  <c r="P26" i="27"/>
  <c r="R26" i="27"/>
  <c r="P27" i="27"/>
  <c r="R27" i="27" s="1"/>
  <c r="P30" i="27"/>
  <c r="R30" i="27"/>
  <c r="P31" i="27"/>
  <c r="R31" i="27" s="1"/>
  <c r="P32" i="27"/>
  <c r="R32" i="27" s="1"/>
  <c r="P33" i="27"/>
  <c r="R33" i="27" s="1"/>
  <c r="P36" i="27"/>
  <c r="R36" i="27" s="1"/>
  <c r="P37" i="27"/>
  <c r="R37" i="27" s="1"/>
  <c r="P38" i="27"/>
  <c r="R38" i="27"/>
  <c r="P41" i="27"/>
  <c r="R41" i="27" s="1"/>
  <c r="P43" i="27"/>
  <c r="R43" i="27"/>
  <c r="P44" i="27"/>
  <c r="R44" i="27"/>
  <c r="P46" i="27"/>
  <c r="R46" i="27"/>
  <c r="P47" i="27"/>
  <c r="R47" i="27" s="1"/>
  <c r="P49" i="27"/>
  <c r="R49" i="27" s="1"/>
  <c r="P52" i="27"/>
  <c r="R52" i="27"/>
  <c r="P53" i="27"/>
  <c r="R53" i="27" s="1"/>
  <c r="P54" i="27"/>
  <c r="R54" i="27"/>
  <c r="P55" i="27"/>
  <c r="R55" i="27" s="1"/>
  <c r="P57" i="27"/>
  <c r="R57" i="27" s="1"/>
  <c r="P58" i="27"/>
  <c r="R58" i="27" s="1"/>
  <c r="P59" i="27"/>
  <c r="R59" i="27"/>
  <c r="P60" i="27"/>
  <c r="R60" i="27" s="1"/>
  <c r="H4" i="27"/>
  <c r="I4" i="27"/>
  <c r="J4" i="27"/>
  <c r="U4" i="27"/>
  <c r="H5" i="27"/>
  <c r="I5" i="27"/>
  <c r="J5" i="27"/>
  <c r="I6" i="27" s="1"/>
  <c r="U5" i="27"/>
  <c r="H6" i="27"/>
  <c r="J6" i="27"/>
  <c r="U6" i="27"/>
  <c r="U7" i="27"/>
  <c r="U8" i="27"/>
  <c r="U9" i="27"/>
  <c r="H10" i="27"/>
  <c r="I10" i="27"/>
  <c r="J10" i="27"/>
  <c r="U10" i="27"/>
  <c r="U11" i="27"/>
  <c r="U12" i="27"/>
  <c r="U13" i="27"/>
  <c r="U14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H13" i="26"/>
  <c r="N3" i="26"/>
  <c r="P3" i="26"/>
  <c r="R3" i="26"/>
  <c r="S3" i="26"/>
  <c r="T3" i="26"/>
  <c r="R4" i="26"/>
  <c r="N4" i="26"/>
  <c r="P4" i="26" s="1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6" i="26"/>
  <c r="P6" i="26"/>
  <c r="N7" i="26"/>
  <c r="P7" i="26"/>
  <c r="N10" i="26"/>
  <c r="P10" i="26" s="1"/>
  <c r="N17" i="26"/>
  <c r="P17" i="26" s="1"/>
  <c r="N21" i="26"/>
  <c r="P21" i="26" s="1"/>
  <c r="N22" i="26"/>
  <c r="P22" i="26" s="1"/>
  <c r="N23" i="26"/>
  <c r="P23" i="26"/>
  <c r="N26" i="26"/>
  <c r="P26" i="26" s="1"/>
  <c r="N33" i="26"/>
  <c r="P33" i="26" s="1"/>
  <c r="N34" i="26"/>
  <c r="P34" i="26"/>
  <c r="N35" i="26"/>
  <c r="P35" i="26"/>
  <c r="N37" i="26"/>
  <c r="P37" i="26" s="1"/>
  <c r="N39" i="26"/>
  <c r="P39" i="26" s="1"/>
  <c r="N44" i="26"/>
  <c r="P44" i="26" s="1"/>
  <c r="N46" i="26"/>
  <c r="P46" i="26"/>
  <c r="N48" i="26"/>
  <c r="P48" i="26" s="1"/>
  <c r="N49" i="26"/>
  <c r="P49" i="26"/>
  <c r="N50" i="26"/>
  <c r="P50" i="26" s="1"/>
  <c r="N56" i="26"/>
  <c r="P56" i="26" s="1"/>
  <c r="N59" i="26"/>
  <c r="P59" i="26"/>
  <c r="N60" i="26"/>
  <c r="P60" i="26" s="1"/>
  <c r="N61" i="26"/>
  <c r="P61" i="26"/>
  <c r="S4" i="26"/>
  <c r="T4" i="26"/>
  <c r="H5" i="26"/>
  <c r="I5" i="26"/>
  <c r="S5" i="26"/>
  <c r="T5" i="26"/>
  <c r="H6" i="26"/>
  <c r="I6" i="26"/>
  <c r="S6" i="26"/>
  <c r="T6" i="26"/>
  <c r="S7" i="26"/>
  <c r="T7" i="26"/>
  <c r="S8" i="26"/>
  <c r="T8" i="26"/>
  <c r="H9" i="26"/>
  <c r="I13" i="26" s="1"/>
  <c r="I9" i="26"/>
  <c r="S9" i="26"/>
  <c r="T9" i="26"/>
  <c r="S10" i="26"/>
  <c r="T10" i="26"/>
  <c r="S11" i="26"/>
  <c r="T11" i="26"/>
  <c r="S12" i="26"/>
  <c r="T12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A3" i="25"/>
  <c r="F13" i="25"/>
  <c r="L21" i="25" s="1"/>
  <c r="N21" i="25" s="1"/>
  <c r="P3" i="25"/>
  <c r="Q3" i="25"/>
  <c r="P4" i="25"/>
  <c r="Q4" i="25"/>
  <c r="F5" i="25"/>
  <c r="G5" i="25"/>
  <c r="P5" i="25"/>
  <c r="Q5" i="25"/>
  <c r="F6" i="25"/>
  <c r="G6" i="25"/>
  <c r="P6" i="25"/>
  <c r="Q6" i="25"/>
  <c r="P7" i="25"/>
  <c r="Q7" i="25"/>
  <c r="L8" i="25"/>
  <c r="N8" i="25" s="1"/>
  <c r="P8" i="25"/>
  <c r="Q8" i="25"/>
  <c r="P9" i="25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1" i="25"/>
  <c r="N11" i="25" s="1"/>
  <c r="L22" i="25"/>
  <c r="N22" i="25" s="1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P27" i="25"/>
  <c r="Q27" i="25"/>
  <c r="P28" i="25"/>
  <c r="Q28" i="25"/>
  <c r="L29" i="25"/>
  <c r="N29" i="25" s="1"/>
  <c r="P29" i="25"/>
  <c r="Q29" i="25"/>
  <c r="P30" i="25"/>
  <c r="Q30" i="25"/>
  <c r="P31" i="25"/>
  <c r="Q31" i="25"/>
  <c r="P32" i="25"/>
  <c r="Q32" i="25"/>
  <c r="P33" i="25"/>
  <c r="Q33" i="25"/>
  <c r="P34" i="25"/>
  <c r="Q34" i="25"/>
  <c r="L35" i="25"/>
  <c r="N35" i="25" s="1"/>
  <c r="P35" i="25"/>
  <c r="Q35" i="25"/>
  <c r="P36" i="25"/>
  <c r="Q36" i="25"/>
  <c r="P37" i="25"/>
  <c r="Q37" i="25"/>
  <c r="P38" i="25"/>
  <c r="Q38" i="25"/>
  <c r="P39" i="25"/>
  <c r="Q39" i="25"/>
  <c r="P40" i="25"/>
  <c r="Q40" i="25"/>
  <c r="P41" i="25"/>
  <c r="Q41" i="25"/>
  <c r="P42" i="25"/>
  <c r="Q42" i="25"/>
  <c r="P43" i="25"/>
  <c r="Q43" i="25"/>
  <c r="P44" i="25"/>
  <c r="Q44" i="25"/>
  <c r="P45" i="25"/>
  <c r="Q45" i="25"/>
  <c r="P46" i="25"/>
  <c r="Q46" i="25"/>
  <c r="P47" i="25"/>
  <c r="Q47" i="25"/>
  <c r="L48" i="25"/>
  <c r="N48" i="25"/>
  <c r="P48" i="25"/>
  <c r="Q48" i="25"/>
  <c r="P49" i="25"/>
  <c r="Q49" i="25"/>
  <c r="P50" i="25"/>
  <c r="Q50" i="25"/>
  <c r="P51" i="25"/>
  <c r="Q51" i="25"/>
  <c r="P52" i="25"/>
  <c r="Q52" i="25"/>
  <c r="P53" i="25"/>
  <c r="Q53" i="25"/>
  <c r="P54" i="25"/>
  <c r="Q54" i="25"/>
  <c r="P55" i="25"/>
  <c r="Q55" i="25"/>
  <c r="P56" i="25"/>
  <c r="Q56" i="25"/>
  <c r="P57" i="25"/>
  <c r="Q57" i="25"/>
  <c r="P58" i="25"/>
  <c r="Q58" i="25"/>
  <c r="P59" i="25"/>
  <c r="Q59" i="25"/>
  <c r="P60" i="25"/>
  <c r="Q60" i="25"/>
  <c r="P61" i="25"/>
  <c r="Q61" i="25"/>
  <c r="B12" i="24"/>
  <c r="C12" i="24"/>
  <c r="B13" i="24"/>
  <c r="B24" i="24" s="1"/>
  <c r="C13" i="24"/>
  <c r="C15" i="24"/>
  <c r="B16" i="24"/>
  <c r="B17" i="24"/>
  <c r="B18" i="24"/>
  <c r="B19" i="24"/>
  <c r="B20" i="24"/>
  <c r="B21" i="24" s="1"/>
  <c r="B22" i="24" s="1"/>
  <c r="C20" i="24"/>
  <c r="C21" i="24"/>
  <c r="C22" i="24" s="1"/>
  <c r="C24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K3" i="21"/>
  <c r="C10" i="21"/>
  <c r="C11" i="21"/>
  <c r="C12" i="21"/>
  <c r="C13" i="21"/>
  <c r="C14" i="21"/>
  <c r="C15" i="21"/>
  <c r="C16" i="21"/>
  <c r="C17" i="21"/>
  <c r="C18" i="21"/>
  <c r="C19" i="21"/>
  <c r="B20" i="21"/>
  <c r="C20" i="21"/>
  <c r="B21" i="21"/>
  <c r="C21" i="21"/>
  <c r="B22" i="21"/>
  <c r="B23" i="21" s="1"/>
  <c r="B24" i="21" s="1"/>
  <c r="B25" i="21" s="1"/>
  <c r="B26" i="21" s="1"/>
  <c r="B27" i="21" s="1"/>
  <c r="B28" i="21" s="1"/>
  <c r="B29" i="21" s="1"/>
  <c r="C22" i="21"/>
  <c r="C23" i="21"/>
  <c r="C24" i="21"/>
  <c r="C25" i="21"/>
  <c r="C26" i="21"/>
  <c r="C27" i="21"/>
  <c r="C28" i="21"/>
  <c r="C29" i="21"/>
  <c r="C52" i="21"/>
  <c r="C53" i="21"/>
  <c r="K3" i="20"/>
  <c r="M8" i="20" s="1"/>
  <c r="B20" i="20"/>
  <c r="B21" i="20" s="1"/>
  <c r="B22" i="20" s="1"/>
  <c r="B23" i="20" s="1"/>
  <c r="B24" i="20" s="1"/>
  <c r="B25" i="20"/>
  <c r="B26" i="20" s="1"/>
  <c r="B27" i="20" s="1"/>
  <c r="B28" i="20" s="1"/>
  <c r="B29" i="20" s="1"/>
  <c r="C31" i="20"/>
  <c r="C32" i="20"/>
  <c r="C52" i="20"/>
  <c r="C53" i="20"/>
  <c r="G5" i="19"/>
  <c r="H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 s="1"/>
  <c r="D16" i="18"/>
  <c r="B19" i="18" s="1"/>
  <c r="J16" i="18"/>
  <c r="H24" i="18" s="1"/>
  <c r="D19" i="18"/>
  <c r="J19" i="18"/>
  <c r="D20" i="18"/>
  <c r="J20" i="18"/>
  <c r="D21" i="18"/>
  <c r="J21" i="18" s="1"/>
  <c r="F5" i="17"/>
  <c r="G5" i="17"/>
  <c r="H5" i="17"/>
  <c r="I5" i="17"/>
  <c r="F6" i="17"/>
  <c r="G6" i="17"/>
  <c r="H6" i="17"/>
  <c r="I6" i="17"/>
  <c r="F7" i="17"/>
  <c r="G7" i="17"/>
  <c r="H7" i="17"/>
  <c r="I7" i="17"/>
  <c r="F8" i="17"/>
  <c r="G8" i="17"/>
  <c r="H8" i="17"/>
  <c r="I8" i="17"/>
  <c r="F9" i="17"/>
  <c r="G9" i="17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G43" i="17" s="1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B45" i="17" s="1"/>
  <c r="C43" i="17"/>
  <c r="C45" i="17" s="1"/>
  <c r="D43" i="17"/>
  <c r="D45" i="17" s="1"/>
  <c r="B44" i="17"/>
  <c r="C44" i="17"/>
  <c r="D44" i="17"/>
  <c r="B14" i="16"/>
  <c r="B17" i="16" s="1"/>
  <c r="B15" i="16"/>
  <c r="B16" i="16" s="1"/>
  <c r="B20" i="16"/>
  <c r="C20" i="16"/>
  <c r="B21" i="16"/>
  <c r="C21" i="16" s="1"/>
  <c r="B22" i="16"/>
  <c r="C22" i="16"/>
  <c r="B23" i="16"/>
  <c r="C23" i="16" s="1"/>
  <c r="D13" i="15"/>
  <c r="E13" i="15"/>
  <c r="F13" i="15"/>
  <c r="D14" i="15"/>
  <c r="E14" i="15" s="1"/>
  <c r="F14" i="15"/>
  <c r="D15" i="15"/>
  <c r="E15" i="15" s="1"/>
  <c r="D16" i="15"/>
  <c r="E16" i="15"/>
  <c r="F16" i="15"/>
  <c r="D17" i="15"/>
  <c r="E17" i="15"/>
  <c r="F17" i="15"/>
  <c r="D18" i="15"/>
  <c r="D19" i="15"/>
  <c r="F19" i="15" s="1"/>
  <c r="E19" i="15"/>
  <c r="D20" i="15"/>
  <c r="E20" i="15" s="1"/>
  <c r="F20" i="15"/>
  <c r="D21" i="15"/>
  <c r="D22" i="15"/>
  <c r="E22" i="15" s="1"/>
  <c r="D27" i="15"/>
  <c r="E27" i="15"/>
  <c r="F27" i="15"/>
  <c r="D28" i="15"/>
  <c r="E28" i="15"/>
  <c r="F28" i="15"/>
  <c r="G28" i="15"/>
  <c r="G29" i="15" s="1"/>
  <c r="G30" i="15" s="1"/>
  <c r="G31" i="15" s="1"/>
  <c r="G32" i="15" s="1"/>
  <c r="G33" i="15" s="1"/>
  <c r="G34" i="15" s="1"/>
  <c r="G35" i="15" s="1"/>
  <c r="G36" i="15" s="1"/>
  <c r="D29" i="15"/>
  <c r="D30" i="15"/>
  <c r="D31" i="15"/>
  <c r="F31" i="15" s="1"/>
  <c r="E31" i="15"/>
  <c r="D32" i="15"/>
  <c r="E32" i="15" s="1"/>
  <c r="D33" i="15"/>
  <c r="E33" i="15"/>
  <c r="F33" i="15"/>
  <c r="D34" i="15"/>
  <c r="E34" i="15" s="1"/>
  <c r="D35" i="15"/>
  <c r="E35" i="15"/>
  <c r="F35" i="15"/>
  <c r="D36" i="15"/>
  <c r="E36" i="15" s="1"/>
  <c r="F36" i="15"/>
  <c r="D42" i="15"/>
  <c r="E42" i="15"/>
  <c r="G42" i="15" s="1"/>
  <c r="F46" i="15" s="1"/>
  <c r="F42" i="15"/>
  <c r="E45" i="15"/>
  <c r="F45" i="15"/>
  <c r="F2" i="14"/>
  <c r="H49" i="14" s="1"/>
  <c r="H4" i="14"/>
  <c r="H5" i="14"/>
  <c r="H23" i="14"/>
  <c r="H27" i="14"/>
  <c r="H28" i="14"/>
  <c r="H29" i="14"/>
  <c r="H38" i="14"/>
  <c r="H46" i="14"/>
  <c r="H47" i="14"/>
  <c r="H50" i="14"/>
  <c r="H51" i="14"/>
  <c r="H55" i="14"/>
  <c r="J7" i="14"/>
  <c r="K7" i="14"/>
  <c r="L7" i="14"/>
  <c r="J9" i="14" s="1"/>
  <c r="M7" i="14"/>
  <c r="J8" i="14"/>
  <c r="K8" i="14"/>
  <c r="L8" i="14"/>
  <c r="K9" i="14" s="1"/>
  <c r="M8" i="14"/>
  <c r="K10" i="14" s="1"/>
  <c r="L9" i="14"/>
  <c r="M9" i="14"/>
  <c r="L10" i="14" s="1"/>
  <c r="J10" i="14"/>
  <c r="M10" i="14"/>
  <c r="D5" i="12"/>
  <c r="F5" i="12" s="1"/>
  <c r="G5" i="12"/>
  <c r="D6" i="12"/>
  <c r="D7" i="12"/>
  <c r="G7" i="12" s="1"/>
  <c r="F7" i="12"/>
  <c r="D8" i="12"/>
  <c r="F8" i="12"/>
  <c r="D9" i="12"/>
  <c r="G9" i="12" s="1"/>
  <c r="D10" i="12"/>
  <c r="F10" i="12"/>
  <c r="D11" i="12"/>
  <c r="G11" i="12" s="1"/>
  <c r="D12" i="12"/>
  <c r="F12" i="12"/>
  <c r="D13" i="12"/>
  <c r="F13" i="12"/>
  <c r="D14" i="12"/>
  <c r="F14" i="12"/>
  <c r="D15" i="12"/>
  <c r="G15" i="12" s="1"/>
  <c r="F15" i="12"/>
  <c r="D16" i="12"/>
  <c r="D17" i="12"/>
  <c r="F17" i="12"/>
  <c r="D18" i="12"/>
  <c r="D19" i="12"/>
  <c r="G19" i="12" s="1"/>
  <c r="F19" i="12"/>
  <c r="D20" i="12"/>
  <c r="G20" i="12" s="1"/>
  <c r="D21" i="12"/>
  <c r="G21" i="12" s="1"/>
  <c r="D22" i="12"/>
  <c r="F22" i="12"/>
  <c r="D23" i="12"/>
  <c r="F23" i="12"/>
  <c r="D24" i="12"/>
  <c r="G24" i="12" s="1"/>
  <c r="F24" i="12"/>
  <c r="D25" i="12"/>
  <c r="F25" i="12"/>
  <c r="D26" i="12"/>
  <c r="F26" i="12"/>
  <c r="D27" i="12"/>
  <c r="D28" i="12"/>
  <c r="F28" i="12"/>
  <c r="D29" i="12"/>
  <c r="F29" i="12" s="1"/>
  <c r="D30" i="12"/>
  <c r="F30" i="12"/>
  <c r="D31" i="12"/>
  <c r="G31" i="12" s="1"/>
  <c r="F31" i="12"/>
  <c r="D32" i="12"/>
  <c r="F32" i="12" s="1"/>
  <c r="D33" i="12"/>
  <c r="F33" i="12" s="1"/>
  <c r="D34" i="12"/>
  <c r="F34" i="12"/>
  <c r="D35" i="12"/>
  <c r="F35" i="12"/>
  <c r="D36" i="12"/>
  <c r="F36" i="12"/>
  <c r="D37" i="12"/>
  <c r="G37" i="12" s="1"/>
  <c r="F37" i="12"/>
  <c r="D38" i="12"/>
  <c r="D39" i="12"/>
  <c r="F39" i="12"/>
  <c r="D40" i="12"/>
  <c r="D41" i="12"/>
  <c r="G41" i="12" s="1"/>
  <c r="F41" i="12"/>
  <c r="D42" i="12"/>
  <c r="G42" i="12" s="1"/>
  <c r="F42" i="12"/>
  <c r="D43" i="12"/>
  <c r="G43" i="12" s="1"/>
  <c r="F43" i="12"/>
  <c r="D44" i="12"/>
  <c r="G44" i="12" s="1"/>
  <c r="D45" i="12"/>
  <c r="F45" i="12"/>
  <c r="D46" i="12"/>
  <c r="G46" i="12" s="1"/>
  <c r="F46" i="12"/>
  <c r="D47" i="12"/>
  <c r="F47" i="12"/>
  <c r="D48" i="12"/>
  <c r="F48" i="12"/>
  <c r="D49" i="12"/>
  <c r="D50" i="12"/>
  <c r="F50" i="12"/>
  <c r="D51" i="12"/>
  <c r="F51" i="12" s="1"/>
  <c r="D52" i="12"/>
  <c r="F52" i="12"/>
  <c r="D53" i="12"/>
  <c r="F53" i="12" s="1"/>
  <c r="D54" i="12"/>
  <c r="F54" i="12"/>
  <c r="D55" i="12"/>
  <c r="G55" i="12" s="1"/>
  <c r="F55" i="12"/>
  <c r="D56" i="12"/>
  <c r="F56" i="12"/>
  <c r="D57" i="12"/>
  <c r="F57" i="12"/>
  <c r="D58" i="12"/>
  <c r="F58" i="12"/>
  <c r="D59" i="12"/>
  <c r="G59" i="12" s="1"/>
  <c r="F59" i="12"/>
  <c r="D60" i="12"/>
  <c r="D61" i="12"/>
  <c r="F61" i="12"/>
  <c r="D62" i="12"/>
  <c r="D63" i="12"/>
  <c r="G63" i="12" s="1"/>
  <c r="F63" i="12"/>
  <c r="G8" i="12"/>
  <c r="G10" i="12"/>
  <c r="G12" i="12"/>
  <c r="G13" i="12"/>
  <c r="G14" i="12"/>
  <c r="G17" i="12"/>
  <c r="G22" i="12"/>
  <c r="G23" i="12"/>
  <c r="G25" i="12"/>
  <c r="G26" i="12"/>
  <c r="G28" i="12"/>
  <c r="G29" i="12"/>
  <c r="G30" i="12"/>
  <c r="G34" i="12"/>
  <c r="G35" i="12"/>
  <c r="G36" i="12"/>
  <c r="G39" i="12"/>
  <c r="G45" i="12"/>
  <c r="G47" i="12"/>
  <c r="G48" i="12"/>
  <c r="G50" i="12"/>
  <c r="G52" i="12"/>
  <c r="G54" i="12"/>
  <c r="G56" i="12"/>
  <c r="G57" i="12"/>
  <c r="G58" i="12"/>
  <c r="G61" i="12"/>
  <c r="M5" i="12"/>
  <c r="M6" i="12"/>
  <c r="G2" i="11"/>
  <c r="G3" i="11"/>
  <c r="H6" i="11" s="1"/>
  <c r="H9" i="11" s="1"/>
  <c r="H10" i="11" s="1"/>
  <c r="E3" i="8"/>
  <c r="F3" i="8"/>
  <c r="A4" i="8"/>
  <c r="E4" i="8"/>
  <c r="F4" i="8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5" i="8"/>
  <c r="F5" i="8"/>
  <c r="E6" i="8"/>
  <c r="F6" i="8"/>
  <c r="E7" i="8"/>
  <c r="F7" i="8"/>
  <c r="E8" i="8"/>
  <c r="F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E3" i="7"/>
  <c r="E4" i="7"/>
  <c r="E5" i="7"/>
  <c r="E64" i="7" s="1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B17" i="6"/>
  <c r="E4" i="6"/>
  <c r="C17" i="6"/>
  <c r="E5" i="6"/>
  <c r="E6" i="6"/>
  <c r="E7" i="6"/>
  <c r="E8" i="6"/>
  <c r="H8" i="6" s="1"/>
  <c r="F8" i="6"/>
  <c r="E9" i="6"/>
  <c r="H9" i="6" s="1"/>
  <c r="F9" i="6"/>
  <c r="E10" i="6"/>
  <c r="E11" i="6"/>
  <c r="F11" i="6"/>
  <c r="E12" i="6"/>
  <c r="E13" i="6"/>
  <c r="E14" i="6"/>
  <c r="F14" i="6"/>
  <c r="E15" i="6"/>
  <c r="H19" i="6"/>
  <c r="H21" i="6" s="1"/>
  <c r="H23" i="6"/>
  <c r="H24" i="6"/>
  <c r="H22" i="6"/>
  <c r="A4" i="50"/>
  <c r="E4" i="50"/>
  <c r="A5" i="50"/>
  <c r="A6" i="50" s="1"/>
  <c r="A7" i="50" s="1"/>
  <c r="A8" i="50" s="1"/>
  <c r="A9" i="50" s="1"/>
  <c r="A10" i="50" s="1"/>
  <c r="A11" i="50" s="1"/>
  <c r="A12" i="50" s="1"/>
  <c r="E5" i="50"/>
  <c r="E6" i="50"/>
  <c r="J6" i="5"/>
  <c r="L6" i="5"/>
  <c r="G7" i="5"/>
  <c r="H7" i="5"/>
  <c r="G16" i="5" s="1"/>
  <c r="J7" i="5"/>
  <c r="L7" i="5"/>
  <c r="G19" i="5" s="1"/>
  <c r="G8" i="5"/>
  <c r="H8" i="5"/>
  <c r="G25" i="5" s="1"/>
  <c r="J8" i="5"/>
  <c r="L8" i="5"/>
  <c r="G9" i="5"/>
  <c r="H9" i="5"/>
  <c r="J9" i="5"/>
  <c r="L9" i="5"/>
  <c r="J10" i="5"/>
  <c r="L10" i="5"/>
  <c r="J11" i="5"/>
  <c r="L11" i="5"/>
  <c r="J12" i="5"/>
  <c r="J13" i="5"/>
  <c r="J14" i="5"/>
  <c r="J15" i="5"/>
  <c r="J16" i="5"/>
  <c r="J17" i="5"/>
  <c r="J18" i="5"/>
  <c r="J19" i="5"/>
  <c r="J20" i="5"/>
  <c r="J21" i="5"/>
  <c r="G12" i="5" s="1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6" i="5"/>
  <c r="C8" i="4"/>
  <c r="C9" i="4"/>
  <c r="D9" i="3"/>
  <c r="E6" i="3"/>
  <c r="F6" i="3"/>
  <c r="E7" i="3"/>
  <c r="F7" i="3"/>
  <c r="G4" i="51"/>
  <c r="G5" i="51"/>
  <c r="G6" i="51"/>
  <c r="G7" i="51"/>
  <c r="G8" i="51"/>
  <c r="G11" i="51" s="1"/>
  <c r="G9" i="51"/>
  <c r="C11" i="51"/>
  <c r="D11" i="51"/>
  <c r="G12" i="51"/>
  <c r="F6" i="1"/>
  <c r="G6" i="1"/>
  <c r="H6" i="1"/>
  <c r="I6" i="1" s="1"/>
  <c r="G7" i="1"/>
  <c r="H7" i="1"/>
  <c r="I7" i="1" s="1"/>
  <c r="F7" i="1"/>
  <c r="G8" i="1"/>
  <c r="H8" i="1" s="1"/>
  <c r="I8" i="1" s="1"/>
  <c r="F8" i="1"/>
  <c r="I11" i="1"/>
  <c r="C12" i="2"/>
  <c r="C13" i="2"/>
  <c r="C14" i="2"/>
  <c r="C16" i="2"/>
  <c r="D14" i="2" s="1"/>
  <c r="C24" i="2" s="1"/>
  <c r="D24" i="2" s="1"/>
  <c r="C31" i="2" s="1"/>
  <c r="D12" i="2"/>
  <c r="C22" i="2" s="1"/>
  <c r="D22" i="2" s="1"/>
  <c r="C29" i="2" s="1"/>
  <c r="E36" i="2"/>
  <c r="F37" i="2" s="1"/>
  <c r="E37" i="2"/>
  <c r="E38" i="2"/>
  <c r="K5" i="8" l="1"/>
  <c r="J8" i="8"/>
  <c r="G3" i="38"/>
  <c r="D3" i="38"/>
  <c r="N3" i="38"/>
  <c r="O3" i="38"/>
  <c r="O20" i="38" s="1"/>
  <c r="T9" i="29"/>
  <c r="J6" i="1"/>
  <c r="I10" i="1"/>
  <c r="J7" i="1" s="1"/>
  <c r="G62" i="12"/>
  <c r="F62" i="12"/>
  <c r="G14" i="5"/>
  <c r="D11" i="3"/>
  <c r="D12" i="3" s="1"/>
  <c r="C31" i="21"/>
  <c r="D10" i="3"/>
  <c r="J4" i="8"/>
  <c r="G32" i="12"/>
  <c r="G60" i="12"/>
  <c r="F60" i="12"/>
  <c r="E30" i="15"/>
  <c r="F30" i="15"/>
  <c r="L30" i="25"/>
  <c r="N30" i="25" s="1"/>
  <c r="F49" i="12"/>
  <c r="G49" i="12"/>
  <c r="N17" i="31"/>
  <c r="H14" i="6"/>
  <c r="G33" i="12"/>
  <c r="H8" i="14"/>
  <c r="H30" i="14"/>
  <c r="H52" i="14"/>
  <c r="H32" i="14"/>
  <c r="H9" i="14"/>
  <c r="H31" i="14"/>
  <c r="H53" i="14"/>
  <c r="H10" i="14"/>
  <c r="H54" i="14"/>
  <c r="H12" i="14"/>
  <c r="H34" i="14"/>
  <c r="H56" i="14"/>
  <c r="H15" i="14"/>
  <c r="H13" i="14"/>
  <c r="H35" i="14"/>
  <c r="H57" i="14"/>
  <c r="H37" i="14"/>
  <c r="H59" i="14"/>
  <c r="J13" i="14"/>
  <c r="H14" i="14"/>
  <c r="H36" i="14"/>
  <c r="H58" i="14"/>
  <c r="H17" i="14"/>
  <c r="H39" i="14"/>
  <c r="H61" i="14"/>
  <c r="H18" i="14"/>
  <c r="H40" i="14"/>
  <c r="H62" i="14"/>
  <c r="H19" i="14"/>
  <c r="H41" i="14"/>
  <c r="H63" i="14"/>
  <c r="H20" i="14"/>
  <c r="H21" i="14"/>
  <c r="H43" i="14"/>
  <c r="H44" i="14"/>
  <c r="H22" i="14"/>
  <c r="J8" i="1"/>
  <c r="G20" i="5"/>
  <c r="F11" i="12"/>
  <c r="H48" i="14"/>
  <c r="E29" i="15"/>
  <c r="F29" i="15"/>
  <c r="F38" i="15" s="1"/>
  <c r="C32" i="21"/>
  <c r="H3" i="22"/>
  <c r="I3" i="22" s="1"/>
  <c r="N6" i="41"/>
  <c r="K4" i="8"/>
  <c r="H45" i="14"/>
  <c r="B25" i="24"/>
  <c r="B28" i="24" s="1"/>
  <c r="B26" i="24"/>
  <c r="B27" i="24" s="1"/>
  <c r="B29" i="24"/>
  <c r="B30" i="24" s="1"/>
  <c r="B31" i="24" s="1"/>
  <c r="C29" i="24"/>
  <c r="C30" i="24" s="1"/>
  <c r="C31" i="24" s="1"/>
  <c r="L54" i="25"/>
  <c r="N54" i="25" s="1"/>
  <c r="F36" i="2"/>
  <c r="F38" i="2"/>
  <c r="G24" i="5"/>
  <c r="F21" i="12"/>
  <c r="F9" i="12"/>
  <c r="H42" i="14"/>
  <c r="B23" i="18"/>
  <c r="C19" i="18" s="1"/>
  <c r="E19" i="18" s="1"/>
  <c r="I5" i="19"/>
  <c r="K5" i="19" s="1"/>
  <c r="L5" i="19" s="1"/>
  <c r="L4" i="25"/>
  <c r="N4" i="25" s="1"/>
  <c r="H11" i="6"/>
  <c r="G21" i="5"/>
  <c r="F44" i="12"/>
  <c r="F20" i="12"/>
  <c r="H33" i="14"/>
  <c r="H21" i="18"/>
  <c r="I21" i="18" s="1"/>
  <c r="K21" i="18" s="1"/>
  <c r="H19" i="18"/>
  <c r="I19" i="18" s="1"/>
  <c r="K19" i="18" s="1"/>
  <c r="H23" i="18"/>
  <c r="H25" i="18" s="1"/>
  <c r="H20" i="18"/>
  <c r="I20" i="18" s="1"/>
  <c r="K20" i="18" s="1"/>
  <c r="L24" i="25"/>
  <c r="N24" i="25" s="1"/>
  <c r="J19" i="30"/>
  <c r="B24" i="18"/>
  <c r="B20" i="18"/>
  <c r="C20" i="18" s="1"/>
  <c r="E20" i="18" s="1"/>
  <c r="L53" i="25"/>
  <c r="N53" i="25" s="1"/>
  <c r="L23" i="25"/>
  <c r="N23" i="25" s="1"/>
  <c r="L3" i="25"/>
  <c r="N3" i="25" s="1"/>
  <c r="K15" i="27"/>
  <c r="H19" i="27"/>
  <c r="D9" i="37"/>
  <c r="D10" i="37"/>
  <c r="J9" i="37" s="1"/>
  <c r="D7" i="37"/>
  <c r="D8" i="37"/>
  <c r="J7" i="37" s="1"/>
  <c r="G53" i="12"/>
  <c r="E21" i="15"/>
  <c r="F21" i="15"/>
  <c r="J13" i="28"/>
  <c r="G17" i="28"/>
  <c r="G51" i="12"/>
  <c r="G18" i="12"/>
  <c r="F18" i="12"/>
  <c r="F6" i="12"/>
  <c r="J6" i="12" s="1"/>
  <c r="G6" i="12"/>
  <c r="H26" i="14"/>
  <c r="I46" i="17"/>
  <c r="I47" i="17"/>
  <c r="L60" i="25"/>
  <c r="N60" i="25" s="1"/>
  <c r="H25" i="14"/>
  <c r="F34" i="15"/>
  <c r="G44" i="17"/>
  <c r="G45" i="17" s="1"/>
  <c r="K8" i="8"/>
  <c r="C25" i="16"/>
  <c r="I43" i="17"/>
  <c r="I45" i="17" s="1"/>
  <c r="L9" i="25"/>
  <c r="N9" i="25" s="1"/>
  <c r="L14" i="25"/>
  <c r="N14" i="25" s="1"/>
  <c r="L25" i="25"/>
  <c r="N25" i="25" s="1"/>
  <c r="L36" i="25"/>
  <c r="N36" i="25" s="1"/>
  <c r="L47" i="25"/>
  <c r="N47" i="25" s="1"/>
  <c r="L58" i="25"/>
  <c r="N58" i="25" s="1"/>
  <c r="L31" i="25"/>
  <c r="N31" i="25" s="1"/>
  <c r="L37" i="25"/>
  <c r="N37" i="25" s="1"/>
  <c r="L10" i="25"/>
  <c r="N10" i="25" s="1"/>
  <c r="L13" i="25"/>
  <c r="N13" i="25" s="1"/>
  <c r="L26" i="25"/>
  <c r="N26" i="25" s="1"/>
  <c r="L43" i="25"/>
  <c r="N43" i="25" s="1"/>
  <c r="L49" i="25"/>
  <c r="N49" i="25" s="1"/>
  <c r="L55" i="25"/>
  <c r="N55" i="25" s="1"/>
  <c r="L61" i="25"/>
  <c r="N61" i="25" s="1"/>
  <c r="L5" i="25"/>
  <c r="N5" i="25" s="1"/>
  <c r="G13" i="25"/>
  <c r="L15" i="25"/>
  <c r="N15" i="25" s="1"/>
  <c r="H13" i="25"/>
  <c r="I13" i="25" s="1"/>
  <c r="L32" i="25"/>
  <c r="N32" i="25" s="1"/>
  <c r="L38" i="25"/>
  <c r="N38" i="25" s="1"/>
  <c r="L44" i="25"/>
  <c r="N44" i="25" s="1"/>
  <c r="L50" i="25"/>
  <c r="N50" i="25" s="1"/>
  <c r="L16" i="25"/>
  <c r="N16" i="25" s="1"/>
  <c r="L27" i="25"/>
  <c r="N27" i="25" s="1"/>
  <c r="L56" i="25"/>
  <c r="N56" i="25" s="1"/>
  <c r="L17" i="25"/>
  <c r="N17" i="25" s="1"/>
  <c r="L33" i="25"/>
  <c r="N33" i="25" s="1"/>
  <c r="L39" i="25"/>
  <c r="N39" i="25" s="1"/>
  <c r="L6" i="25"/>
  <c r="N6" i="25" s="1"/>
  <c r="L45" i="25"/>
  <c r="N45" i="25" s="1"/>
  <c r="L51" i="25"/>
  <c r="N51" i="25" s="1"/>
  <c r="L18" i="25"/>
  <c r="N18" i="25" s="1"/>
  <c r="L57" i="25"/>
  <c r="N57" i="25" s="1"/>
  <c r="L28" i="25"/>
  <c r="N28" i="25" s="1"/>
  <c r="L19" i="25"/>
  <c r="N19" i="25" s="1"/>
  <c r="L34" i="25"/>
  <c r="N34" i="25" s="1"/>
  <c r="L40" i="25"/>
  <c r="N40" i="25" s="1"/>
  <c r="L46" i="25"/>
  <c r="N46" i="25" s="1"/>
  <c r="L7" i="25"/>
  <c r="N7" i="25" s="1"/>
  <c r="L52" i="25"/>
  <c r="N52" i="25" s="1"/>
  <c r="L20" i="25"/>
  <c r="N20" i="25" s="1"/>
  <c r="H24" i="14"/>
  <c r="G47" i="17"/>
  <c r="L42" i="25"/>
  <c r="N42" i="25" s="1"/>
  <c r="L12" i="25"/>
  <c r="N12" i="25" s="1"/>
  <c r="H16" i="14"/>
  <c r="E18" i="15"/>
  <c r="F18" i="15"/>
  <c r="M6" i="20"/>
  <c r="L59" i="25"/>
  <c r="N59" i="25" s="1"/>
  <c r="F27" i="12"/>
  <c r="G27" i="12"/>
  <c r="H11" i="14"/>
  <c r="M5" i="20"/>
  <c r="E65" i="7"/>
  <c r="M4" i="20"/>
  <c r="L41" i="25"/>
  <c r="N41" i="25" s="1"/>
  <c r="G16" i="12"/>
  <c r="F16" i="12"/>
  <c r="J5" i="12" s="1"/>
  <c r="M7" i="20"/>
  <c r="G40" i="12"/>
  <c r="F40" i="12"/>
  <c r="D13" i="2"/>
  <c r="C23" i="2" s="1"/>
  <c r="D23" i="2" s="1"/>
  <c r="C30" i="2" s="1"/>
  <c r="C37" i="2" s="1"/>
  <c r="G13" i="5"/>
  <c r="F10" i="6"/>
  <c r="H10" i="6" s="1"/>
  <c r="F4" i="6"/>
  <c r="F5" i="6"/>
  <c r="H5" i="6" s="1"/>
  <c r="F12" i="6"/>
  <c r="H12" i="6" s="1"/>
  <c r="F13" i="6"/>
  <c r="H13" i="6" s="1"/>
  <c r="F6" i="6"/>
  <c r="H6" i="6" s="1"/>
  <c r="F7" i="6"/>
  <c r="H7" i="6" s="1"/>
  <c r="H7" i="14"/>
  <c r="F15" i="6"/>
  <c r="H15" i="6" s="1"/>
  <c r="H4" i="6"/>
  <c r="G38" i="12"/>
  <c r="F38" i="12"/>
  <c r="H60" i="14"/>
  <c r="H6" i="14"/>
  <c r="J4" i="14" s="1"/>
  <c r="B21" i="18"/>
  <c r="M3" i="20"/>
  <c r="F15" i="15"/>
  <c r="B7" i="48"/>
  <c r="C7" i="48"/>
  <c r="D7" i="48"/>
  <c r="A8" i="48"/>
  <c r="N9" i="26"/>
  <c r="P9" i="26" s="1"/>
  <c r="N20" i="26"/>
  <c r="P20" i="26" s="1"/>
  <c r="N31" i="26"/>
  <c r="P31" i="26" s="1"/>
  <c r="N42" i="26"/>
  <c r="P42" i="26" s="1"/>
  <c r="N53" i="26"/>
  <c r="P53" i="26" s="1"/>
  <c r="J13" i="26"/>
  <c r="K13" i="26" s="1"/>
  <c r="L13" i="26" s="1"/>
  <c r="N14" i="26"/>
  <c r="P14" i="26" s="1"/>
  <c r="N25" i="26"/>
  <c r="P25" i="26" s="1"/>
  <c r="N36" i="26"/>
  <c r="P36" i="26" s="1"/>
  <c r="N47" i="26"/>
  <c r="P47" i="26" s="1"/>
  <c r="N8" i="26"/>
  <c r="P8" i="26" s="1"/>
  <c r="N19" i="26"/>
  <c r="P19" i="26" s="1"/>
  <c r="N30" i="26"/>
  <c r="P30" i="26" s="1"/>
  <c r="N41" i="26"/>
  <c r="P41" i="26" s="1"/>
  <c r="N52" i="26"/>
  <c r="P52" i="26" s="1"/>
  <c r="F32" i="15"/>
  <c r="F22" i="15"/>
  <c r="N32" i="26"/>
  <c r="P32" i="26" s="1"/>
  <c r="N18" i="26"/>
  <c r="P18" i="26" s="1"/>
  <c r="P42" i="27"/>
  <c r="R42" i="27" s="1"/>
  <c r="N58" i="26"/>
  <c r="P58" i="26" s="1"/>
  <c r="N45" i="26"/>
  <c r="P45" i="26" s="1"/>
  <c r="G46" i="17"/>
  <c r="N57" i="26"/>
  <c r="P57" i="26" s="1"/>
  <c r="N43" i="26"/>
  <c r="P43" i="26" s="1"/>
  <c r="N29" i="26"/>
  <c r="P29" i="26" s="1"/>
  <c r="N16" i="26"/>
  <c r="P16" i="26" s="1"/>
  <c r="E27" i="46"/>
  <c r="N15" i="26"/>
  <c r="P15" i="26" s="1"/>
  <c r="P7" i="27"/>
  <c r="R7" i="27" s="1"/>
  <c r="P18" i="27"/>
  <c r="R18" i="27" s="1"/>
  <c r="P29" i="27"/>
  <c r="R29" i="27" s="1"/>
  <c r="P40" i="27"/>
  <c r="R40" i="27" s="1"/>
  <c r="P51" i="27"/>
  <c r="R51" i="27" s="1"/>
  <c r="P62" i="27"/>
  <c r="R62" i="27" s="1"/>
  <c r="P5" i="27"/>
  <c r="R5" i="27" s="1"/>
  <c r="L15" i="27"/>
  <c r="M15" i="27" s="1"/>
  <c r="P12" i="27"/>
  <c r="R12" i="27" s="1"/>
  <c r="P23" i="27"/>
  <c r="R23" i="27" s="1"/>
  <c r="P34" i="27"/>
  <c r="R34" i="27" s="1"/>
  <c r="P45" i="27"/>
  <c r="R45" i="27" s="1"/>
  <c r="P56" i="27"/>
  <c r="R56" i="27" s="1"/>
  <c r="P6" i="27"/>
  <c r="R6" i="27" s="1"/>
  <c r="P17" i="27"/>
  <c r="R17" i="27" s="1"/>
  <c r="P28" i="27"/>
  <c r="R28" i="27" s="1"/>
  <c r="P39" i="27"/>
  <c r="R39" i="27" s="1"/>
  <c r="P50" i="27"/>
  <c r="R50" i="27" s="1"/>
  <c r="P61" i="27"/>
  <c r="R61" i="27" s="1"/>
  <c r="N55" i="26"/>
  <c r="P55" i="26" s="1"/>
  <c r="N28" i="26"/>
  <c r="P28" i="26" s="1"/>
  <c r="I44" i="17"/>
  <c r="N54" i="26"/>
  <c r="P54" i="26" s="1"/>
  <c r="N40" i="26"/>
  <c r="P40" i="26" s="1"/>
  <c r="N27" i="26"/>
  <c r="P27" i="26" s="1"/>
  <c r="J5" i="8"/>
  <c r="N13" i="26"/>
  <c r="P13" i="26" s="1"/>
  <c r="P10" i="27"/>
  <c r="R10" i="27" s="1"/>
  <c r="P4" i="27"/>
  <c r="R4" i="27" s="1"/>
  <c r="W3" i="27" s="1"/>
  <c r="J26" i="30"/>
  <c r="H17" i="28"/>
  <c r="K13" i="28"/>
  <c r="N12" i="26"/>
  <c r="P12" i="26" s="1"/>
  <c r="N51" i="26"/>
  <c r="P51" i="26" s="1"/>
  <c r="N38" i="26"/>
  <c r="P38" i="26" s="1"/>
  <c r="N11" i="26"/>
  <c r="P11" i="26" s="1"/>
  <c r="N5" i="26"/>
  <c r="P5" i="26" s="1"/>
  <c r="P48" i="27"/>
  <c r="R48" i="27" s="1"/>
  <c r="P35" i="27"/>
  <c r="R35" i="27" s="1"/>
  <c r="P8" i="27"/>
  <c r="R8" i="27" s="1"/>
  <c r="N24" i="26"/>
  <c r="P24" i="26" s="1"/>
  <c r="P21" i="27"/>
  <c r="R21" i="27" s="1"/>
  <c r="T61" i="27"/>
  <c r="T39" i="27"/>
  <c r="B21" i="39"/>
  <c r="B14" i="39"/>
  <c r="N70" i="34"/>
  <c r="I18" i="36"/>
  <c r="I25" i="36"/>
  <c r="L6" i="41"/>
  <c r="N3" i="39"/>
  <c r="D3" i="39"/>
  <c r="O6" i="41"/>
  <c r="B14" i="38"/>
  <c r="B19" i="38"/>
  <c r="K8" i="35"/>
  <c r="L8" i="35"/>
  <c r="C28" i="46"/>
  <c r="E28" i="46" s="1"/>
  <c r="J18" i="30"/>
  <c r="B41" i="46"/>
  <c r="D41" i="46"/>
  <c r="M70" i="34"/>
  <c r="S9" i="34"/>
  <c r="S10" i="34" s="1"/>
  <c r="S11" i="34" s="1"/>
  <c r="L7" i="39"/>
  <c r="I65" i="33"/>
  <c r="I12" i="33"/>
  <c r="H28" i="33"/>
  <c r="F15" i="44"/>
  <c r="H15" i="44"/>
  <c r="I15" i="44"/>
  <c r="I50" i="33"/>
  <c r="E16" i="40"/>
  <c r="F22" i="47" a="1"/>
  <c r="F22" i="47" s="1"/>
  <c r="B6" i="48"/>
  <c r="C6" i="48"/>
  <c r="I48" i="33"/>
  <c r="C10" i="39"/>
  <c r="I47" i="33"/>
  <c r="H63" i="33"/>
  <c r="H12" i="33"/>
  <c r="I46" i="33"/>
  <c r="H62" i="33"/>
  <c r="H10" i="33"/>
  <c r="C33" i="46"/>
  <c r="E33" i="46" s="1"/>
  <c r="I44" i="33"/>
  <c r="I43" i="33"/>
  <c r="O3" i="39"/>
  <c r="O20" i="39" s="1"/>
  <c r="G3" i="39"/>
  <c r="I41" i="33"/>
  <c r="H54" i="33"/>
  <c r="G14" i="38"/>
  <c r="G19" i="38"/>
  <c r="I40" i="33"/>
  <c r="Q9" i="33"/>
  <c r="Q10" i="33" s="1"/>
  <c r="Q11" i="33" s="1"/>
  <c r="F13" i="38"/>
  <c r="F10" i="38"/>
  <c r="I10" i="33"/>
  <c r="I32" i="33"/>
  <c r="I54" i="33"/>
  <c r="I11" i="33"/>
  <c r="I33" i="33"/>
  <c r="I55" i="33"/>
  <c r="I13" i="33"/>
  <c r="I35" i="33"/>
  <c r="I57" i="33"/>
  <c r="I14" i="33"/>
  <c r="I36" i="33"/>
  <c r="I58" i="33"/>
  <c r="I15" i="33"/>
  <c r="I37" i="33"/>
  <c r="I59" i="33"/>
  <c r="I17" i="33"/>
  <c r="I39" i="33"/>
  <c r="I61" i="33"/>
  <c r="I20" i="33"/>
  <c r="I42" i="33"/>
  <c r="I64" i="33"/>
  <c r="I27" i="33"/>
  <c r="I49" i="33"/>
  <c r="I23" i="33"/>
  <c r="I56" i="33"/>
  <c r="I24" i="33"/>
  <c r="I60" i="33"/>
  <c r="I25" i="33"/>
  <c r="I62" i="33"/>
  <c r="I29" i="33"/>
  <c r="I66" i="33"/>
  <c r="I34" i="33"/>
  <c r="I22" i="33"/>
  <c r="I53" i="33"/>
  <c r="I30" i="33"/>
  <c r="H26" i="33"/>
  <c r="H48" i="33"/>
  <c r="H27" i="33"/>
  <c r="H49" i="33"/>
  <c r="H29" i="33"/>
  <c r="H51" i="33"/>
  <c r="H30" i="33"/>
  <c r="H52" i="33"/>
  <c r="H31" i="33"/>
  <c r="H53" i="33"/>
  <c r="H11" i="33"/>
  <c r="H33" i="33"/>
  <c r="H55" i="33"/>
  <c r="H14" i="33"/>
  <c r="H36" i="33"/>
  <c r="H58" i="33"/>
  <c r="H21" i="33"/>
  <c r="H43" i="33"/>
  <c r="H65" i="33"/>
  <c r="H15" i="33"/>
  <c r="H46" i="33"/>
  <c r="H16" i="33"/>
  <c r="H47" i="33"/>
  <c r="H17" i="33"/>
  <c r="H50" i="33"/>
  <c r="H20" i="33"/>
  <c r="H57" i="33"/>
  <c r="H24" i="33"/>
  <c r="H61" i="33"/>
  <c r="H13" i="33"/>
  <c r="H45" i="33"/>
  <c r="K70" i="34"/>
  <c r="I28" i="33"/>
  <c r="H39" i="33"/>
  <c r="E13" i="38"/>
  <c r="N15" i="33"/>
  <c r="I26" i="33"/>
  <c r="H38" i="33"/>
  <c r="H16" i="44"/>
  <c r="I16" i="44"/>
  <c r="J16" i="44" s="1"/>
  <c r="H13" i="38"/>
  <c r="R9" i="34"/>
  <c r="R10" i="34" s="1"/>
  <c r="R11" i="34" s="1"/>
  <c r="L70" i="34"/>
  <c r="B19" i="47"/>
  <c r="C19" i="47"/>
  <c r="E29" i="46"/>
  <c r="B35" i="46"/>
  <c r="C35" i="46" s="1"/>
  <c r="B30" i="46"/>
  <c r="C30" i="46" s="1"/>
  <c r="E30" i="46" s="1"/>
  <c r="B36" i="46"/>
  <c r="C36" i="46" s="1"/>
  <c r="B31" i="46"/>
  <c r="C31" i="46" s="1"/>
  <c r="E31" i="46" s="1"/>
  <c r="B27" i="46"/>
  <c r="C27" i="46" s="1"/>
  <c r="B32" i="46"/>
  <c r="C32" i="46" s="1"/>
  <c r="E32" i="46" s="1"/>
  <c r="D21" i="38"/>
  <c r="M4" i="38" s="1"/>
  <c r="F16" i="40"/>
  <c r="T9" i="34"/>
  <c r="T10" i="34" s="1"/>
  <c r="T11" i="34" s="1"/>
  <c r="E36" i="46"/>
  <c r="D39" i="46"/>
  <c r="E35" i="46"/>
  <c r="Q9" i="34"/>
  <c r="Q10" i="34" s="1"/>
  <c r="Q11" i="34" s="1"/>
  <c r="H18" i="42"/>
  <c r="I18" i="42" s="1"/>
  <c r="I21" i="42" s="1"/>
  <c r="B19" i="42"/>
  <c r="H19" i="42" s="1"/>
  <c r="I19" i="42" s="1"/>
  <c r="F4" i="48"/>
  <c r="B34" i="46"/>
  <c r="C34" i="46" s="1"/>
  <c r="E34" i="46" s="1"/>
  <c r="X9" i="34"/>
  <c r="D10" i="38"/>
  <c r="J48" i="33"/>
  <c r="J26" i="33"/>
  <c r="J65" i="33"/>
  <c r="J43" i="33"/>
  <c r="J21" i="33"/>
  <c r="C19" i="38"/>
  <c r="D4" i="39"/>
  <c r="J61" i="33"/>
  <c r="J39" i="33"/>
  <c r="J17" i="33"/>
  <c r="J60" i="33"/>
  <c r="J38" i="33"/>
  <c r="P9" i="33" s="1"/>
  <c r="P10" i="33" s="1"/>
  <c r="P11" i="33" s="1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H4" i="8" l="1"/>
  <c r="H26" i="8"/>
  <c r="H48" i="8"/>
  <c r="H54" i="8"/>
  <c r="H33" i="8"/>
  <c r="H60" i="8"/>
  <c r="H5" i="8"/>
  <c r="H27" i="8"/>
  <c r="H49" i="8"/>
  <c r="H42" i="8"/>
  <c r="H45" i="8"/>
  <c r="H6" i="8"/>
  <c r="H28" i="8"/>
  <c r="H50" i="8"/>
  <c r="H7" i="8"/>
  <c r="H29" i="8"/>
  <c r="H51" i="8"/>
  <c r="H10" i="8"/>
  <c r="H11" i="8"/>
  <c r="H55" i="8"/>
  <c r="H36" i="8"/>
  <c r="H38" i="8"/>
  <c r="H17" i="8"/>
  <c r="H61" i="8"/>
  <c r="H18" i="8"/>
  <c r="H62" i="8"/>
  <c r="H19" i="8"/>
  <c r="H20" i="8"/>
  <c r="H21" i="8"/>
  <c r="H43" i="8"/>
  <c r="H22" i="8"/>
  <c r="H44" i="8"/>
  <c r="H23" i="8"/>
  <c r="H24" i="8"/>
  <c r="H25" i="8"/>
  <c r="H47" i="8"/>
  <c r="H8" i="8"/>
  <c r="H30" i="8"/>
  <c r="H52" i="8"/>
  <c r="H9" i="8"/>
  <c r="H31" i="8"/>
  <c r="H53" i="8"/>
  <c r="H32" i="8"/>
  <c r="H58" i="8"/>
  <c r="H39" i="8"/>
  <c r="H41" i="8"/>
  <c r="H12" i="8"/>
  <c r="H34" i="8"/>
  <c r="H56" i="8"/>
  <c r="H13" i="8"/>
  <c r="H35" i="8"/>
  <c r="H57" i="8"/>
  <c r="H14" i="8"/>
  <c r="H40" i="8"/>
  <c r="H46" i="8"/>
  <c r="H15" i="8"/>
  <c r="H37" i="8"/>
  <c r="H59" i="8"/>
  <c r="H16" i="8"/>
  <c r="H3" i="8"/>
  <c r="H3" i="38"/>
  <c r="Q3" i="38" s="1"/>
  <c r="Q20" i="38" s="1"/>
  <c r="P3" i="38"/>
  <c r="P20" i="38" s="1"/>
  <c r="M3" i="38"/>
  <c r="C3" i="38"/>
  <c r="C39" i="46" a="1"/>
  <c r="C39" i="46" s="1"/>
  <c r="C41" i="46" a="1"/>
  <c r="C41" i="46" s="1"/>
  <c r="C40" i="46" a="1"/>
  <c r="C40" i="46" s="1"/>
  <c r="M8" i="35"/>
  <c r="F6" i="48"/>
  <c r="B20" i="38"/>
  <c r="B21" i="38"/>
  <c r="K4" i="38" s="1"/>
  <c r="K7" i="38" s="1"/>
  <c r="K12" i="38" s="1"/>
  <c r="K13" i="38" s="1"/>
  <c r="V3" i="26"/>
  <c r="N15" i="27"/>
  <c r="I19" i="27" s="1"/>
  <c r="K18" i="30"/>
  <c r="G20" i="38"/>
  <c r="G21" i="38"/>
  <c r="P4" i="38" s="1"/>
  <c r="E18" i="40"/>
  <c r="E30" i="40"/>
  <c r="E33" i="40" s="1"/>
  <c r="C3" i="39"/>
  <c r="M3" i="39"/>
  <c r="K11" i="8"/>
  <c r="K12" i="8"/>
  <c r="U8" i="25"/>
  <c r="T8" i="25"/>
  <c r="F18" i="40"/>
  <c r="F30" i="40"/>
  <c r="F33" i="40" s="1"/>
  <c r="H18" i="6"/>
  <c r="J15" i="44"/>
  <c r="M8" i="41"/>
  <c r="N8" i="41"/>
  <c r="O8" i="41"/>
  <c r="L8" i="41"/>
  <c r="E14" i="38"/>
  <c r="E19" i="38"/>
  <c r="M7" i="38"/>
  <c r="I26" i="36"/>
  <c r="I27" i="36"/>
  <c r="M7" i="36" s="1"/>
  <c r="M18" i="36" s="1"/>
  <c r="M36" i="36" s="1"/>
  <c r="U9" i="25"/>
  <c r="T9" i="25"/>
  <c r="P3" i="39"/>
  <c r="P20" i="39" s="1"/>
  <c r="H3" i="39"/>
  <c r="Q3" i="39" s="1"/>
  <c r="Q20" i="39" s="1"/>
  <c r="B25" i="18"/>
  <c r="D15" i="39"/>
  <c r="D21" i="39" s="1"/>
  <c r="D11" i="39"/>
  <c r="D14" i="39" s="1"/>
  <c r="E4" i="39"/>
  <c r="B8" i="48"/>
  <c r="C8" i="48"/>
  <c r="D8" i="48"/>
  <c r="A9" i="48"/>
  <c r="J20" i="30"/>
  <c r="K20" i="30" s="1"/>
  <c r="K19" i="30"/>
  <c r="E41" i="46" a="1"/>
  <c r="E41" i="46" s="1"/>
  <c r="E39" i="46" a="1"/>
  <c r="E39" i="46" s="1"/>
  <c r="E40" i="46" a="1"/>
  <c r="E40" i="46" s="1"/>
  <c r="B44" i="46" s="1"/>
  <c r="B45" i="46" s="1"/>
  <c r="J6" i="37"/>
  <c r="H19" i="38"/>
  <c r="R22" i="38"/>
  <c r="R23" i="38" s="1"/>
  <c r="H14" i="38"/>
  <c r="B22" i="39"/>
  <c r="B23" i="39" s="1"/>
  <c r="K4" i="39" s="1"/>
  <c r="L12" i="39"/>
  <c r="F7" i="48"/>
  <c r="O9" i="33"/>
  <c r="O10" i="33" s="1"/>
  <c r="O11" i="33" s="1"/>
  <c r="F19" i="38"/>
  <c r="F14" i="38"/>
  <c r="N9" i="33"/>
  <c r="N10" i="33" s="1"/>
  <c r="N11" i="33" s="1"/>
  <c r="K4" i="20"/>
  <c r="K5" i="20" s="1"/>
  <c r="C20" i="38"/>
  <c r="C21" i="38" s="1"/>
  <c r="L4" i="38" s="1"/>
  <c r="C21" i="18"/>
  <c r="E21" i="18" s="1"/>
  <c r="J13" i="25"/>
  <c r="F40" i="2"/>
  <c r="C38" i="2"/>
  <c r="K7" i="37"/>
  <c r="L7" i="37"/>
  <c r="C36" i="2"/>
  <c r="C40" i="2" s="1"/>
  <c r="K9" i="37"/>
  <c r="L9" i="37"/>
  <c r="J8" i="37"/>
  <c r="J15" i="8" l="1"/>
  <c r="L3" i="38"/>
  <c r="B3" i="38"/>
  <c r="K3" i="38" s="1"/>
  <c r="K7" i="39"/>
  <c r="L17" i="39"/>
  <c r="L7" i="38"/>
  <c r="L16" i="38"/>
  <c r="M16" i="38"/>
  <c r="B3" i="39"/>
  <c r="K3" i="39" s="1"/>
  <c r="L3" i="39"/>
  <c r="L14" i="39"/>
  <c r="M9" i="37"/>
  <c r="E10" i="37"/>
  <c r="F10" i="37"/>
  <c r="G10" i="37" s="1"/>
  <c r="H10" i="37" s="1"/>
  <c r="E36" i="40"/>
  <c r="E21" i="40"/>
  <c r="E24" i="40" s="1"/>
  <c r="M12" i="38"/>
  <c r="M17" i="38"/>
  <c r="F8" i="37"/>
  <c r="E7" i="37"/>
  <c r="M7" i="37"/>
  <c r="E20" i="38"/>
  <c r="E21" i="38"/>
  <c r="N4" i="38" s="1"/>
  <c r="J21" i="30"/>
  <c r="P7" i="38"/>
  <c r="K6" i="37"/>
  <c r="L6" i="37"/>
  <c r="K15" i="37"/>
  <c r="K21" i="30"/>
  <c r="B9" i="48"/>
  <c r="A10" i="48"/>
  <c r="C9" i="48"/>
  <c r="D9" i="48"/>
  <c r="F8" i="48"/>
  <c r="D10" i="39"/>
  <c r="F36" i="40"/>
  <c r="F21" i="40"/>
  <c r="F24" i="40" s="1"/>
  <c r="K8" i="37"/>
  <c r="L8" i="37"/>
  <c r="F20" i="38"/>
  <c r="F21" i="38"/>
  <c r="O4" i="38" s="1"/>
  <c r="H20" i="38"/>
  <c r="H21" i="38"/>
  <c r="Q4" i="38" s="1"/>
  <c r="E11" i="39"/>
  <c r="E14" i="39" s="1"/>
  <c r="E15" i="39"/>
  <c r="E21" i="39" s="1"/>
  <c r="F4" i="39"/>
  <c r="D22" i="39"/>
  <c r="D23" i="39"/>
  <c r="M4" i="39" s="1"/>
  <c r="N7" i="38" l="1"/>
  <c r="N16" i="38"/>
  <c r="O16" i="38"/>
  <c r="O7" i="38"/>
  <c r="Q16" i="38"/>
  <c r="Q7" i="38"/>
  <c r="F9" i="37"/>
  <c r="E8" i="37"/>
  <c r="G8" i="37" s="1"/>
  <c r="H8" i="37" s="1"/>
  <c r="M8" i="37"/>
  <c r="M13" i="38"/>
  <c r="M18" i="38"/>
  <c r="F25" i="40"/>
  <c r="F27" i="40"/>
  <c r="E25" i="40"/>
  <c r="E27" i="40"/>
  <c r="E9" i="37"/>
  <c r="D10" i="48"/>
  <c r="B10" i="48"/>
  <c r="A11" i="48"/>
  <c r="C10" i="48"/>
  <c r="F9" i="48"/>
  <c r="M17" i="39"/>
  <c r="M7" i="39"/>
  <c r="M6" i="37"/>
  <c r="F7" i="37"/>
  <c r="G7" i="37" s="1"/>
  <c r="H7" i="37" s="1"/>
  <c r="F11" i="39"/>
  <c r="G4" i="39"/>
  <c r="F15" i="39"/>
  <c r="F21" i="39" s="1"/>
  <c r="F10" i="39"/>
  <c r="P16" i="38"/>
  <c r="L17" i="38"/>
  <c r="L12" i="38"/>
  <c r="E22" i="39"/>
  <c r="E23" i="39"/>
  <c r="N4" i="39" s="1"/>
  <c r="P17" i="38"/>
  <c r="P12" i="38"/>
  <c r="E10" i="39"/>
  <c r="K12" i="39"/>
  <c r="L18" i="39"/>
  <c r="D11" i="48" l="1"/>
  <c r="A12" i="48"/>
  <c r="B11" i="48"/>
  <c r="C11" i="48"/>
  <c r="K14" i="39"/>
  <c r="L13" i="39"/>
  <c r="P22" i="38"/>
  <c r="P23" i="38" s="1"/>
  <c r="P13" i="38"/>
  <c r="N17" i="39"/>
  <c r="N7" i="39"/>
  <c r="G9" i="37"/>
  <c r="H9" i="37" s="1"/>
  <c r="K13" i="37"/>
  <c r="O12" i="38"/>
  <c r="O17" i="38"/>
  <c r="F10" i="48"/>
  <c r="E28" i="40"/>
  <c r="E38" i="40"/>
  <c r="E26" i="40"/>
  <c r="F37" i="40"/>
  <c r="F38" i="40"/>
  <c r="F26" i="40"/>
  <c r="L18" i="38"/>
  <c r="L13" i="38"/>
  <c r="F22" i="39"/>
  <c r="F23" i="39"/>
  <c r="O4" i="39" s="1"/>
  <c r="G11" i="39"/>
  <c r="G10" i="39"/>
  <c r="G15" i="39"/>
  <c r="G21" i="39" s="1"/>
  <c r="H4" i="39"/>
  <c r="Q17" i="38"/>
  <c r="Q12" i="38"/>
  <c r="F14" i="39"/>
  <c r="M12" i="39"/>
  <c r="M18" i="39"/>
  <c r="N12" i="38"/>
  <c r="N17" i="38"/>
  <c r="E34" i="40" l="1"/>
  <c r="E35" i="40"/>
  <c r="E37" i="40"/>
  <c r="N18" i="38"/>
  <c r="N13" i="38"/>
  <c r="M13" i="39"/>
  <c r="M14" i="39"/>
  <c r="O18" i="38"/>
  <c r="O13" i="38"/>
  <c r="O22" i="38"/>
  <c r="O23" i="38" s="1"/>
  <c r="Q18" i="38"/>
  <c r="Q22" i="38"/>
  <c r="Q23" i="38" s="1"/>
  <c r="Q13" i="38"/>
  <c r="H11" i="39"/>
  <c r="H10" i="39" s="1"/>
  <c r="H15" i="39"/>
  <c r="N18" i="39"/>
  <c r="N12" i="39"/>
  <c r="G22" i="39"/>
  <c r="G23" i="39"/>
  <c r="P4" i="39" s="1"/>
  <c r="O17" i="39"/>
  <c r="O7" i="39"/>
  <c r="P18" i="38"/>
  <c r="F35" i="40"/>
  <c r="F34" i="40"/>
  <c r="F11" i="48"/>
  <c r="B12" i="48"/>
  <c r="C12" i="48"/>
  <c r="D12" i="48"/>
  <c r="A13" i="48"/>
  <c r="F41" i="40"/>
  <c r="F28" i="40" s="1"/>
  <c r="P17" i="39" l="1"/>
  <c r="P7" i="39"/>
  <c r="O12" i="39"/>
  <c r="O18" i="39"/>
  <c r="K23" i="38"/>
  <c r="K25" i="38" s="1"/>
  <c r="K27" i="38" s="1"/>
  <c r="F12" i="48"/>
  <c r="N13" i="39"/>
  <c r="N14" i="39"/>
  <c r="H21" i="39"/>
  <c r="R22" i="39"/>
  <c r="R23" i="39" s="1"/>
  <c r="D13" i="48"/>
  <c r="B13" i="48"/>
  <c r="A14" i="48"/>
  <c r="C13" i="48"/>
  <c r="A15" i="48" l="1"/>
  <c r="D14" i="48"/>
  <c r="B14" i="48"/>
  <c r="C14" i="48"/>
  <c r="F13" i="48"/>
  <c r="H22" i="39"/>
  <c r="H23" i="39"/>
  <c r="Q4" i="39" s="1"/>
  <c r="O13" i="39"/>
  <c r="O22" i="39"/>
  <c r="O23" i="39" s="1"/>
  <c r="O14" i="39"/>
  <c r="P12" i="39"/>
  <c r="P18" i="39"/>
  <c r="P13" i="39" l="1"/>
  <c r="P22" i="39"/>
  <c r="P23" i="39" s="1"/>
  <c r="P14" i="39"/>
  <c r="Q17" i="39"/>
  <c r="Q7" i="39"/>
  <c r="F14" i="48"/>
  <c r="A16" i="48"/>
  <c r="B15" i="48"/>
  <c r="C15" i="48"/>
  <c r="D15" i="48"/>
  <c r="F15" i="48" l="1"/>
  <c r="B16" i="48"/>
  <c r="C16" i="48"/>
  <c r="D16" i="48"/>
  <c r="A17" i="48"/>
  <c r="Q12" i="39"/>
  <c r="Q18" i="39"/>
  <c r="Q22" i="39" l="1"/>
  <c r="Q23" i="39" s="1"/>
  <c r="K23" i="39" s="1"/>
  <c r="K25" i="39" s="1"/>
  <c r="K27" i="39" s="1"/>
  <c r="K29" i="39" s="1"/>
  <c r="Q13" i="39"/>
  <c r="Q14" i="39"/>
  <c r="B17" i="48"/>
  <c r="C17" i="48"/>
  <c r="A18" i="48"/>
  <c r="D17" i="48"/>
  <c r="F16" i="48"/>
  <c r="B18" i="48" l="1"/>
  <c r="C18" i="48"/>
  <c r="D18" i="48"/>
  <c r="A19" i="48"/>
  <c r="F17" i="48"/>
  <c r="C19" i="48" l="1"/>
  <c r="B19" i="48"/>
  <c r="D19" i="48"/>
  <c r="A20" i="48"/>
  <c r="F18" i="48"/>
  <c r="C20" i="48" l="1"/>
  <c r="D20" i="48"/>
  <c r="A21" i="48"/>
  <c r="B20" i="48"/>
  <c r="F20" i="48" s="1"/>
  <c r="F19" i="48"/>
  <c r="B21" i="48" l="1"/>
  <c r="C21" i="48"/>
  <c r="D21" i="48"/>
  <c r="A22" i="48"/>
  <c r="C22" i="48" l="1"/>
  <c r="A23" i="48"/>
  <c r="B22" i="48"/>
  <c r="D22" i="48"/>
  <c r="F21" i="48"/>
  <c r="F22" i="48" l="1"/>
  <c r="C23" i="48"/>
  <c r="B23" i="48"/>
  <c r="D23" i="48"/>
  <c r="A24" i="48"/>
  <c r="A25" i="48" l="1"/>
  <c r="C24" i="48"/>
  <c r="D24" i="48"/>
  <c r="B24" i="48"/>
  <c r="F23" i="48"/>
  <c r="F24" i="48" l="1"/>
  <c r="B25" i="48"/>
  <c r="C25" i="48"/>
  <c r="D25" i="48"/>
  <c r="A26" i="48"/>
  <c r="B26" i="48" l="1"/>
  <c r="C26" i="48"/>
  <c r="D26" i="48"/>
  <c r="A27" i="48"/>
  <c r="F25" i="48"/>
  <c r="D27" i="48" l="1"/>
  <c r="A28" i="48"/>
  <c r="C27" i="48"/>
  <c r="B27" i="48"/>
  <c r="F27" i="48" s="1"/>
  <c r="F26" i="48"/>
  <c r="B28" i="48" l="1"/>
  <c r="C28" i="48"/>
  <c r="D28" i="48"/>
  <c r="A29" i="48"/>
  <c r="B29" i="48" l="1"/>
  <c r="C29" i="48"/>
  <c r="D29" i="48"/>
  <c r="A30" i="48"/>
  <c r="F28" i="48"/>
  <c r="B30" i="48" l="1"/>
  <c r="C30" i="48"/>
  <c r="D30" i="48"/>
  <c r="A31" i="48"/>
  <c r="F29" i="48"/>
  <c r="B31" i="48" l="1"/>
  <c r="C31" i="48"/>
  <c r="D31" i="48"/>
  <c r="A32" i="48"/>
  <c r="F30" i="48"/>
  <c r="D32" i="48" l="1"/>
  <c r="A33" i="48"/>
  <c r="B32" i="48"/>
  <c r="C32" i="48"/>
  <c r="F31" i="48"/>
  <c r="F32" i="48" l="1"/>
  <c r="D33" i="48"/>
  <c r="A34" i="48"/>
  <c r="B33" i="48"/>
  <c r="C33" i="48"/>
  <c r="F33" i="48" l="1"/>
  <c r="B34" i="48"/>
  <c r="C34" i="48"/>
  <c r="D34" i="48"/>
  <c r="A35" i="48"/>
  <c r="D35" i="48" l="1"/>
  <c r="B35" i="48"/>
  <c r="A36" i="48"/>
  <c r="C35" i="48"/>
  <c r="F34" i="48"/>
  <c r="A37" i="48" l="1"/>
  <c r="B36" i="48"/>
  <c r="C36" i="48"/>
  <c r="D36" i="48"/>
  <c r="F35" i="48"/>
  <c r="F36" i="48" l="1"/>
  <c r="A38" i="48"/>
  <c r="B37" i="48"/>
  <c r="C37" i="48"/>
  <c r="D37" i="48"/>
  <c r="F37" i="48" l="1"/>
  <c r="B38" i="48"/>
  <c r="C38" i="48"/>
  <c r="D38" i="48"/>
  <c r="A39" i="48"/>
  <c r="B39" i="48" l="1"/>
  <c r="C39" i="48"/>
  <c r="A40" i="48"/>
  <c r="D39" i="48"/>
  <c r="F38" i="48"/>
  <c r="A41" i="48" l="1"/>
  <c r="C40" i="48"/>
  <c r="D40" i="48"/>
  <c r="B40" i="48"/>
  <c r="F40" i="48" s="1"/>
  <c r="F39" i="48"/>
  <c r="C41" i="48" l="1"/>
  <c r="D41" i="48"/>
  <c r="A42" i="48"/>
  <c r="B41" i="48"/>
  <c r="F41" i="48" s="1"/>
  <c r="C42" i="48" l="1"/>
  <c r="D42" i="48"/>
  <c r="A43" i="48"/>
  <c r="B42" i="48"/>
  <c r="F42" i="48" s="1"/>
  <c r="B43" i="48" l="1"/>
  <c r="C43" i="48"/>
  <c r="D43" i="48"/>
  <c r="A44" i="48"/>
  <c r="C44" i="48" l="1"/>
  <c r="B44" i="48"/>
  <c r="D44" i="48"/>
  <c r="A45" i="48"/>
  <c r="F43" i="48"/>
  <c r="B45" i="48" l="1"/>
  <c r="C45" i="48"/>
  <c r="D45" i="48"/>
  <c r="A46" i="48"/>
  <c r="F44" i="48"/>
  <c r="A47" i="48" l="1"/>
  <c r="C46" i="48"/>
  <c r="B46" i="48"/>
  <c r="D46" i="48"/>
  <c r="F45" i="48"/>
  <c r="F46" i="48" l="1"/>
  <c r="B47" i="48"/>
  <c r="C47" i="48"/>
  <c r="D47" i="48"/>
  <c r="A48" i="48"/>
  <c r="B48" i="48" l="1"/>
  <c r="C48" i="48"/>
  <c r="D48" i="48"/>
  <c r="A49" i="48"/>
  <c r="F47" i="48"/>
  <c r="A50" i="48" l="1"/>
  <c r="C49" i="48"/>
  <c r="D49" i="48"/>
  <c r="B49" i="48"/>
  <c r="F49" i="48" s="1"/>
  <c r="F48" i="48"/>
  <c r="B50" i="48" l="1"/>
  <c r="C50" i="48"/>
  <c r="A51" i="48"/>
  <c r="D50" i="48"/>
  <c r="B51" i="48" l="1"/>
  <c r="C51" i="48"/>
  <c r="D51" i="48"/>
  <c r="A52" i="48"/>
  <c r="F50" i="48"/>
  <c r="B52" i="48" l="1"/>
  <c r="C52" i="48"/>
  <c r="D52" i="48"/>
  <c r="A53" i="48"/>
  <c r="F51" i="48"/>
  <c r="B53" i="48" l="1"/>
  <c r="C53" i="48"/>
  <c r="A54" i="48"/>
  <c r="D53" i="48"/>
  <c r="F52" i="48"/>
  <c r="D54" i="48" l="1"/>
  <c r="A55" i="48"/>
  <c r="C54" i="48"/>
  <c r="B54" i="48"/>
  <c r="F54" i="48" s="1"/>
  <c r="F53" i="48"/>
  <c r="D55" i="48" l="1"/>
  <c r="A56" i="48"/>
  <c r="C55" i="48"/>
  <c r="B55" i="48"/>
  <c r="F55" i="48" s="1"/>
  <c r="B56" i="48" l="1"/>
  <c r="C56" i="48"/>
  <c r="D56" i="48"/>
  <c r="A57" i="48"/>
  <c r="D57" i="48" l="1"/>
  <c r="A58" i="48"/>
  <c r="B57" i="48"/>
  <c r="C57" i="48"/>
  <c r="F56" i="48"/>
  <c r="F57" i="48" l="1"/>
  <c r="A59" i="48"/>
  <c r="B58" i="48"/>
  <c r="C58" i="48"/>
  <c r="D58" i="48"/>
  <c r="F58" i="48" l="1"/>
  <c r="A60" i="48"/>
  <c r="C59" i="48"/>
  <c r="D59" i="48"/>
  <c r="B59" i="48"/>
  <c r="F59" i="48" s="1"/>
  <c r="B60" i="48" l="1"/>
  <c r="C60" i="48"/>
  <c r="D60" i="48"/>
  <c r="A61" i="48"/>
  <c r="B61" i="48" l="1"/>
  <c r="C61" i="48"/>
  <c r="A62" i="48"/>
  <c r="D61" i="48"/>
  <c r="F60" i="48"/>
  <c r="A63" i="48" l="1"/>
  <c r="B62" i="48"/>
  <c r="C62" i="48"/>
  <c r="D62" i="48"/>
  <c r="F61" i="48"/>
  <c r="F62" i="48" l="1"/>
  <c r="C63" i="48"/>
  <c r="B63" i="48"/>
  <c r="D63" i="48"/>
  <c r="F63" i="48" l="1"/>
</calcChain>
</file>

<file path=xl/sharedStrings.xml><?xml version="1.0" encoding="utf-8"?>
<sst xmlns="http://schemas.openxmlformats.org/spreadsheetml/2006/main" count="2902" uniqueCount="1280">
  <si>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</si>
  <si>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</si>
  <si>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</si>
  <si>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</si>
  <si>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</si>
  <si>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</si>
  <si>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</si>
  <si>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</si>
  <si>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</si>
  <si>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</si>
  <si>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</si>
  <si>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</si>
  <si>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</si>
  <si>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</si>
  <si>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</si>
  <si>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</si>
  <si>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</si>
  <si>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</si>
  <si>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</si>
  <si>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</si>
  <si>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</si>
  <si>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</si>
  <si>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</si>
  <si>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</si>
  <si>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</si>
  <si>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</si>
  <si>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</si>
  <si>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</si>
  <si>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</si>
  <si>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</si>
  <si>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</si>
  <si>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</si>
  <si>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</si>
  <si>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</si>
  <si>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</si>
  <si>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</si>
  <si>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</si>
  <si>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</si>
  <si>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</si>
  <si>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</si>
  <si>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</si>
  <si>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</si>
  <si>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</si>
  <si>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</si>
  <si>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</si>
  <si>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</si>
  <si>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</si>
  <si>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</si>
  <si>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</si>
  <si>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</si>
  <si>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</si>
  <si>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</si>
  <si>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</si>
  <si>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</si>
  <si>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</si>
  <si>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</si>
  <si>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</si>
  <si>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</si>
  <si>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</si>
  <si>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</si>
  <si>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</si>
  <si>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</si>
  <si>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</si>
  <si>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</si>
  <si>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</si>
  <si>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</si>
  <si>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</si>
  <si>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</si>
  <si>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</si>
  <si>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</si>
  <si>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</si>
  <si>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</si>
  <si>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</si>
  <si>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</si>
  <si>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</si>
  <si>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</si>
  <si>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</si>
  <si>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</si>
  <si>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</si>
  <si>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</si>
  <si>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</si>
  <si>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</si>
  <si>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</si>
  <si>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</si>
  <si>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</si>
  <si>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</si>
  <si>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residuals</t>
  </si>
  <si>
    <t>X</t>
  </si>
  <si>
    <t>Y</t>
  </si>
  <si>
    <t>Google</t>
  </si>
  <si>
    <t>Tech Portfolio</t>
  </si>
  <si>
    <t>b2Var(xt)</t>
  </si>
  <si>
    <t>Variance of Google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</si>
  <si>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</si>
  <si>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</si>
  <si>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</si>
  <si>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</si>
  <si>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</si>
  <si>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</si>
  <si>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</si>
  <si>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</si>
  <si>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</si>
  <si>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</si>
  <si>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</si>
  <si>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</si>
  <si>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</si>
  <si>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</si>
  <si>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</si>
  <si>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</si>
  <si>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</si>
  <si>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</si>
  <si>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</si>
  <si>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</si>
  <si>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</si>
  <si>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</si>
  <si>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</si>
  <si>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</si>
  <si>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</si>
  <si>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</si>
  <si>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</si>
  <si>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</si>
  <si>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</si>
  <si>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</si>
  <si>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</si>
  <si>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</si>
  <si>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</si>
  <si>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</si>
  <si>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</si>
  <si>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</si>
  <si>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</si>
  <si>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</si>
  <si>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</si>
  <si>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</si>
  <si>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</si>
  <si>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</si>
  <si>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</si>
  <si>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</si>
  <si>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</si>
  <si>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</si>
  <si>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</si>
  <si>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</si>
  <si>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</si>
  <si>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</si>
  <si>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</si>
  <si>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</si>
  <si>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</si>
  <si>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</si>
  <si>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</si>
  <si>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</si>
  <si>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</si>
  <si>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</si>
  <si>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</si>
  <si>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</si>
  <si>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</si>
  <si>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</si>
  <si>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</si>
  <si>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</si>
  <si>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</si>
  <si>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</si>
  <si>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</si>
  <si>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</si>
  <si>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</si>
  <si>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</si>
  <si>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</si>
  <si>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</si>
  <si>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</si>
  <si>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</si>
  <si>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</si>
  <si>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</si>
  <si>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</si>
  <si>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</si>
  <si>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</si>
  <si>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</si>
  <si>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</si>
  <si>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</si>
  <si>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</si>
  <si>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</si>
  <si>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</si>
  <si>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</si>
  <si>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</si>
  <si>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</si>
  <si>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</si>
  <si>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</si>
  <si>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</si>
  <si>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</si>
  <si>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</si>
  <si>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</si>
  <si>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X Variable 2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</si>
  <si>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</si>
  <si>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</si>
  <si>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</si>
  <si>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</si>
  <si>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</si>
  <si>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</si>
  <si>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</si>
  <si>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</si>
  <si>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COG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</si>
  <si>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</si>
  <si>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</si>
  <si>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</si>
  <si>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</si>
  <si>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</si>
  <si>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</si>
  <si>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</si>
  <si>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</si>
  <si>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</si>
  <si>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</si>
  <si>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</si>
  <si>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</si>
  <si>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</si>
  <si>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</si>
  <si>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</si>
  <si>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</si>
  <si>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</si>
  <si>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</si>
  <si>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</si>
  <si>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</si>
  <si>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</si>
  <si>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</si>
  <si>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</si>
  <si>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</si>
  <si>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</si>
  <si>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</si>
  <si>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</si>
  <si>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</si>
  <si>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</si>
  <si>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</si>
  <si>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</si>
  <si>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</si>
  <si>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</si>
  <si>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</si>
  <si>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</si>
  <si>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</si>
  <si>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</si>
  <si>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</si>
  <si>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</si>
  <si>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</si>
  <si>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</si>
  <si>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</si>
  <si>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</si>
  <si>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</si>
  <si>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</si>
  <si>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</si>
  <si>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</si>
  <si>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</si>
  <si>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</si>
  <si>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</si>
  <si>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</si>
  <si>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</si>
  <si>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</si>
  <si>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</si>
  <si>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</si>
  <si>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</si>
  <si>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</si>
  <si>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</si>
  <si>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</si>
  <si>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</si>
  <si>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</si>
  <si>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</si>
  <si>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</si>
  <si>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</si>
  <si>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</si>
  <si>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</si>
  <si>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</si>
  <si>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</si>
  <si>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</si>
  <si>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</si>
  <si>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</si>
  <si>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</si>
  <si>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</si>
  <si>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</si>
  <si>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</si>
  <si>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</si>
  <si>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</si>
  <si>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</si>
  <si>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</si>
  <si>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</si>
  <si>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</si>
  <si>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</si>
  <si>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</si>
  <si>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</si>
  <si>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</si>
  <si>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</si>
  <si>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</si>
  <si>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</si>
  <si>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</si>
  <si>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</si>
  <si>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</si>
  <si>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</si>
  <si>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</si>
  <si>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</si>
  <si>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</si>
  <si>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</si>
  <si>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</si>
  <si>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</si>
  <si>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</si>
  <si>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</si>
  <si>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</si>
  <si>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</si>
  <si>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</si>
  <si>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</si>
  <si>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</si>
  <si>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</si>
  <si>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</si>
  <si>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</si>
  <si>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</si>
  <si>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</si>
  <si>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</si>
  <si>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</si>
  <si>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</si>
  <si>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</si>
  <si>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</si>
  <si>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</si>
  <si>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</si>
  <si>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</si>
  <si>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</si>
  <si>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</si>
  <si>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</si>
  <si>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</si>
  <si>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</si>
  <si>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</si>
  <si>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</si>
  <si>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</si>
  <si>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</si>
  <si>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</si>
  <si>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</si>
  <si>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</si>
  <si>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</si>
  <si>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</si>
  <si>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</si>
  <si>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</si>
  <si>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</si>
  <si>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</si>
  <si>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</si>
  <si>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</si>
  <si>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</si>
  <si>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</si>
  <si>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</si>
  <si>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</si>
  <si>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</si>
  <si>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</si>
  <si>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</si>
  <si>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</si>
  <si>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</si>
  <si>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</si>
  <si>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</si>
  <si>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</si>
  <si>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</si>
  <si>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</si>
  <si>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</si>
  <si>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</si>
  <si>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</si>
  <si>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</si>
  <si>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</si>
  <si>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</si>
  <si>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</si>
  <si>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</si>
  <si>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</si>
  <si>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</si>
  <si>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</si>
  <si>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</si>
  <si>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</si>
  <si>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</si>
  <si>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</si>
  <si>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</si>
  <si>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</si>
  <si>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</si>
  <si>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</si>
  <si>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</si>
  <si>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</si>
  <si>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</si>
  <si>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</si>
  <si>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</si>
  <si>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</si>
  <si>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</si>
  <si>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</si>
  <si>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</si>
  <si>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</si>
  <si>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</si>
  <si>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</si>
  <si>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</si>
  <si>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</si>
  <si>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</si>
  <si>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</si>
  <si>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</si>
  <si>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</si>
  <si>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</si>
  <si>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</si>
  <si>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</si>
  <si>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</si>
  <si>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</si>
  <si>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</si>
  <si>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</si>
  <si>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</si>
  <si>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</si>
  <si>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</si>
  <si>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</si>
  <si>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</si>
  <si>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</si>
  <si>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</si>
  <si>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</si>
  <si>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</si>
  <si>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</si>
  <si>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</si>
  <si>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</si>
  <si>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</si>
  <si>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</si>
  <si>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</si>
  <si>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</si>
  <si>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</si>
  <si>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</si>
  <si>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</si>
  <si>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</si>
  <si>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</si>
  <si>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</si>
  <si>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</si>
  <si>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</si>
  <si>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</si>
  <si>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</si>
  <si>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</si>
  <si>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</si>
  <si>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</si>
  <si>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</si>
  <si>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</si>
  <si>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</si>
  <si>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</si>
  <si>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</si>
  <si>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</si>
  <si>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</si>
  <si>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</si>
  <si>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</si>
  <si>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</si>
  <si>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</si>
  <si>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</si>
  <si>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</si>
  <si>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</si>
  <si>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</si>
  <si>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</si>
  <si>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</si>
  <si>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</si>
  <si>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</si>
  <si>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</si>
  <si>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</si>
  <si>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</si>
  <si>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</si>
  <si>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</si>
  <si>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</si>
  <si>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</si>
  <si>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</si>
  <si>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</si>
  <si>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</si>
  <si>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</si>
  <si>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</si>
  <si>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</si>
  <si>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</si>
  <si>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</si>
  <si>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</si>
  <si>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</si>
  <si>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</si>
  <si>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</si>
  <si>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</si>
  <si>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</si>
  <si>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</si>
  <si>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</si>
  <si>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</si>
  <si>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</si>
  <si>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</si>
  <si>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</si>
  <si>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</si>
  <si>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</si>
  <si>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</si>
  <si>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</si>
  <si>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</si>
  <si>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</si>
  <si>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</si>
  <si>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</si>
  <si>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</si>
  <si>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</si>
  <si>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</si>
  <si>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</si>
  <si>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</si>
  <si>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</si>
  <si>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</si>
  <si>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</si>
  <si>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</si>
  <si>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</si>
  <si>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</si>
  <si>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</si>
  <si>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</si>
  <si>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</si>
  <si>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</si>
  <si>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</si>
  <si>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</si>
  <si>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</si>
  <si>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</si>
  <si>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</si>
  <si>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</si>
  <si>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</si>
  <si>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</si>
  <si>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</si>
  <si>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</si>
  <si>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</si>
  <si>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</si>
  <si>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</si>
  <si>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</si>
  <si>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</si>
  <si>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</si>
  <si>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</si>
  <si>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</si>
  <si>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</si>
  <si>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</si>
  <si>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</si>
  <si>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</si>
  <si>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</si>
  <si>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</si>
  <si>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</si>
  <si>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</si>
  <si>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</si>
  <si>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</si>
  <si>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</si>
  <si>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</si>
  <si>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</si>
  <si>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</si>
  <si>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</si>
  <si>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</si>
  <si>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</si>
  <si>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</si>
  <si>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</si>
  <si>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</si>
  <si>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</si>
  <si>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</si>
  <si>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</si>
  <si>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</si>
  <si>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</si>
  <si>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</si>
  <si>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</si>
  <si>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</si>
  <si>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</si>
  <si>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</si>
  <si>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</si>
  <si>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</si>
  <si>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</si>
  <si>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</si>
  <si>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</si>
  <si>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</si>
  <si>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</si>
  <si>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</si>
  <si>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</si>
  <si>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</si>
  <si>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</si>
  <si>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</si>
  <si>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</si>
  <si>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</si>
  <si>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</si>
  <si>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</si>
  <si>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</si>
  <si>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</si>
  <si>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</si>
  <si>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</si>
  <si>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</si>
  <si>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</si>
  <si>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</si>
  <si>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</si>
  <si>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</si>
  <si>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</si>
  <si>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</si>
  <si>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</si>
  <si>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</si>
  <si>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</si>
  <si>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</si>
  <si>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</si>
  <si>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</si>
  <si>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</si>
  <si>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</si>
  <si>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</si>
  <si>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</si>
  <si>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</si>
  <si>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</si>
  <si>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</si>
  <si>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</si>
  <si>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</si>
  <si>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</si>
  <si>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</si>
  <si>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</si>
  <si>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</si>
  <si>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</si>
  <si>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</si>
  <si>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</si>
  <si>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</si>
  <si>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</si>
  <si>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</si>
  <si>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</si>
  <si>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</si>
  <si>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</si>
  <si>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</si>
  <si>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</si>
  <si>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</si>
  <si>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</si>
  <si>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</si>
  <si>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</si>
  <si>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</si>
  <si>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</si>
  <si>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</si>
  <si>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</si>
  <si>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</si>
  <si>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</si>
  <si>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</si>
  <si>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</si>
  <si>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</si>
  <si>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</si>
  <si>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</si>
  <si>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</si>
  <si>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</si>
  <si>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</si>
  <si>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</si>
  <si>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</si>
  <si>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</si>
  <si>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</si>
  <si>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</si>
  <si>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</si>
  <si>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</si>
  <si>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</si>
  <si>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</si>
  <si>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</si>
  <si>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</si>
  <si>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</si>
  <si>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</si>
  <si>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</si>
  <si>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</si>
  <si>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</si>
  <si>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</si>
  <si>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</si>
  <si>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</si>
  <si>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</si>
  <si>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</si>
  <si>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</si>
  <si>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</si>
  <si>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</si>
  <si>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</si>
  <si>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</si>
  <si>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</si>
  <si>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</si>
  <si>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</si>
  <si>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</si>
  <si>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</si>
  <si>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</si>
  <si>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</si>
  <si>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</si>
  <si>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</si>
  <si>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</si>
  <si>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</si>
  <si>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</si>
  <si>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</si>
  <si>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</si>
  <si>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</si>
  <si>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</si>
  <si>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</si>
  <si>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</si>
  <si>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</si>
  <si>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</si>
  <si>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</si>
  <si>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</si>
  <si>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</si>
  <si>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</si>
  <si>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</si>
  <si>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</si>
  <si>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</si>
  <si>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</si>
  <si>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</si>
  <si>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</si>
  <si>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</si>
  <si>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</si>
  <si>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</si>
  <si>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</si>
  <si>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</si>
  <si>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</si>
  <si>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</si>
  <si>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</si>
  <si>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</si>
  <si>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</si>
  <si>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</si>
  <si>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</si>
  <si>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</si>
  <si>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</si>
  <si>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</si>
  <si>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</si>
  <si>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</si>
  <si>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</si>
  <si>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</si>
  <si>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</si>
  <si>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</si>
  <si>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</si>
  <si>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</si>
  <si>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</si>
  <si>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</si>
  <si>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</si>
  <si>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</si>
  <si>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</si>
  <si>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</si>
  <si>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</si>
  <si>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</si>
  <si>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</si>
  <si>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</si>
  <si>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</si>
  <si>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</si>
  <si>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</si>
  <si>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</si>
  <si>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</si>
  <si>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</si>
  <si>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</si>
  <si>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</si>
  <si>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</si>
  <si>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</si>
  <si>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</si>
  <si>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</si>
  <si>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</si>
  <si>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</si>
  <si>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</si>
  <si>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</si>
  <si>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</si>
  <si>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</si>
  <si>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</si>
  <si>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</si>
  <si>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</si>
  <si>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</si>
  <si>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</si>
  <si>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</si>
  <si>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</si>
  <si>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</si>
  <si>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</si>
  <si>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</si>
  <si>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</si>
  <si>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</si>
  <si>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</si>
  <si>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</si>
  <si>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</si>
  <si>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</si>
  <si>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</si>
  <si>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</si>
  <si>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</si>
  <si>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</si>
  <si>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</si>
  <si>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</si>
  <si>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</si>
  <si>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</si>
  <si>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</si>
  <si>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</si>
  <si>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</si>
  <si>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</si>
  <si>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</si>
  <si>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</si>
  <si>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</si>
  <si>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</si>
  <si>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</si>
  <si>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</si>
  <si>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</si>
  <si>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</si>
  <si>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</si>
  <si>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</si>
  <si>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</si>
  <si>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</si>
  <si>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</si>
  <si>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</si>
  <si>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</si>
  <si>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</si>
  <si>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</si>
  <si>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</si>
  <si>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</si>
  <si>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</si>
  <si>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</si>
  <si>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</si>
  <si>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</si>
  <si>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</si>
  <si>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</si>
  <si>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</si>
  <si>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</si>
  <si>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</si>
  <si>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</si>
  <si>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</si>
  <si>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</si>
  <si>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</si>
  <si>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</si>
  <si>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</si>
  <si>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</si>
  <si>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</si>
  <si>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</si>
  <si>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</si>
  <si>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</si>
  <si>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</si>
  <si>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</si>
  <si>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</si>
  <si>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</si>
  <si>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</si>
  <si>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</si>
  <si>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</si>
  <si>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</si>
  <si>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</si>
  <si>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</si>
  <si>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</si>
  <si>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</si>
  <si>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</si>
  <si>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</si>
  <si>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</si>
  <si>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</si>
  <si>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</si>
  <si>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</si>
  <si>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</si>
  <si>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</si>
  <si>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</si>
  <si>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</si>
  <si>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</si>
  <si>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</si>
  <si>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</si>
  <si>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</si>
  <si>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</si>
  <si>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</si>
  <si>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</si>
  <si>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</si>
  <si>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</si>
  <si>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</si>
  <si>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</si>
  <si>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</si>
  <si>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</si>
  <si>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</si>
  <si>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</si>
  <si>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</si>
  <si>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</si>
  <si>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</si>
  <si>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</si>
  <si>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</si>
  <si>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</si>
  <si>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</si>
  <si>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</si>
  <si>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</si>
  <si>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</si>
  <si>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</si>
  <si>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</si>
  <si>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</si>
  <si>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</si>
  <si>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</si>
  <si>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</si>
  <si>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</si>
  <si>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</si>
  <si>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</si>
  <si>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</si>
  <si>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</si>
  <si>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</si>
  <si>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</si>
  <si>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</si>
  <si>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</si>
  <si>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</si>
  <si>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</si>
  <si>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</si>
  <si>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</si>
  <si>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</si>
  <si>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</si>
  <si>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</si>
  <si>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</si>
  <si>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</si>
  <si>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</si>
  <si>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</si>
  <si>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</si>
  <si>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</si>
  <si>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</si>
  <si>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</si>
  <si>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</si>
  <si>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</si>
  <si>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</si>
  <si>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</si>
  <si>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</si>
  <si>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</si>
  <si>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</si>
  <si>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</si>
  <si>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</si>
  <si>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</si>
  <si>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</si>
  <si>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</si>
  <si>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</si>
  <si>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</si>
  <si>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</si>
  <si>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</si>
  <si>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</si>
  <si>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</si>
  <si>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</si>
  <si>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</si>
  <si>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</si>
  <si>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</si>
  <si>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</si>
  <si>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</si>
  <si>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</si>
  <si>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</si>
  <si>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</si>
  <si>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</si>
  <si>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</si>
  <si>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</si>
  <si>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</si>
  <si>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</si>
  <si>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</si>
  <si>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</si>
  <si>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</si>
  <si>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</si>
  <si>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</si>
  <si>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</si>
  <si>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</si>
  <si>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</si>
  <si>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</si>
  <si>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</si>
  <si>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</si>
  <si>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</si>
  <si>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</si>
  <si>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</si>
  <si>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</si>
  <si>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</si>
  <si>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</si>
  <si>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</si>
  <si>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</si>
  <si>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</si>
  <si>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</si>
  <si>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</si>
  <si>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</si>
  <si>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</si>
  <si>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</si>
  <si>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</si>
  <si>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</si>
  <si>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</si>
  <si>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</si>
  <si>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</si>
  <si>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</si>
  <si>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</si>
  <si>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</si>
  <si>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</si>
  <si>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</si>
  <si>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</si>
  <si>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</si>
  <si>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</si>
  <si>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</si>
  <si>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</si>
  <si>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</si>
  <si>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</si>
  <si>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</si>
  <si>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</si>
  <si>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</si>
  <si>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</si>
  <si>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</si>
  <si>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</si>
  <si>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</si>
  <si>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</si>
  <si>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</si>
  <si>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</si>
  <si>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</si>
  <si>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</si>
  <si>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</si>
  <si>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</si>
  <si>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</si>
  <si>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</si>
  <si>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</si>
  <si>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</si>
  <si>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</si>
  <si>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</si>
  <si>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</si>
  <si>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</si>
  <si>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</si>
  <si>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</si>
  <si>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</si>
  <si>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</si>
  <si>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</si>
  <si>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</si>
  <si>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</si>
  <si>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</si>
  <si>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</si>
  <si>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</si>
  <si>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</si>
  <si>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</si>
  <si>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</si>
  <si>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</si>
  <si>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</si>
  <si>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</si>
  <si>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</si>
  <si>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</si>
  <si>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</si>
  <si>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</si>
  <si>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</si>
  <si>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</si>
  <si>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</si>
  <si>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</si>
  <si>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</si>
  <si>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</si>
  <si>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</si>
  <si>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</si>
  <si>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</si>
  <si>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</si>
  <si>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</si>
  <si>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</si>
  <si>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</si>
  <si>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</si>
  <si>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</si>
  <si>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</si>
  <si>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</si>
  <si>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</si>
  <si>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</si>
  <si>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</si>
  <si>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</si>
  <si>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</si>
  <si>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</si>
  <si>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</si>
  <si>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</si>
  <si>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</si>
  <si>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</si>
  <si>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</si>
  <si>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</si>
  <si>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</si>
  <si>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</si>
  <si>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</si>
  <si>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</si>
  <si>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</si>
  <si>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</si>
  <si>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</si>
  <si>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</si>
  <si>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</si>
  <si>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</si>
  <si>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</si>
  <si>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</si>
  <si>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</si>
  <si>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</si>
  <si>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</si>
  <si>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</si>
  <si>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</si>
  <si>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</si>
  <si>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</si>
  <si>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</si>
  <si>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</si>
  <si>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</si>
  <si>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</si>
  <si>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</si>
  <si>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</si>
  <si>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</si>
  <si>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</si>
  <si>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</si>
  <si>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</si>
  <si>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</si>
  <si>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</si>
  <si>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</si>
  <si>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</si>
  <si>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</si>
  <si>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</si>
  <si>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</si>
  <si>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</si>
  <si>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</si>
  <si>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</si>
  <si>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</si>
  <si>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</si>
  <si>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</si>
  <si>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</si>
  <si>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</si>
  <si>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</si>
  <si>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</si>
  <si>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</si>
  <si>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</si>
  <si>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</si>
  <si>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</si>
  <si>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</si>
  <si>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</si>
  <si>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</si>
  <si>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</si>
  <si>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</si>
  <si>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</si>
  <si>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</si>
  <si>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</si>
  <si>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</si>
  <si>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</si>
  <si>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</si>
  <si>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</si>
  <si>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</si>
  <si>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</si>
  <si>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</si>
  <si>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</si>
  <si>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</si>
  <si>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</si>
  <si>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</si>
  <si>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</si>
  <si>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</si>
  <si>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</si>
  <si>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</si>
  <si>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</si>
  <si>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</si>
  <si>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</si>
  <si>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</si>
  <si>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</si>
  <si>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</si>
  <si>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</si>
  <si>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</si>
  <si>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</si>
  <si>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</si>
  <si>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</si>
  <si>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</si>
  <si>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</si>
  <si>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</si>
  <si>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</si>
  <si>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</si>
  <si>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</si>
  <si>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</si>
  <si>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</si>
  <si>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</si>
  <si>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</si>
  <si>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</si>
  <si>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</si>
  <si>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</si>
  <si>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</si>
  <si>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</si>
  <si>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</si>
  <si>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</si>
  <si>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</si>
  <si>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</si>
  <si>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</si>
  <si>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</si>
  <si>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</si>
  <si>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</si>
  <si>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</si>
  <si>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</si>
  <si>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</si>
  <si>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</si>
  <si>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</si>
  <si>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</si>
  <si>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</si>
  <si>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</si>
  <si>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</si>
  <si>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</si>
  <si>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</si>
  <si>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</si>
  <si>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</si>
  <si>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</si>
  <si>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</si>
  <si>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</si>
  <si>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</si>
  <si>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</si>
  <si>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</si>
  <si>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</si>
  <si>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</si>
  <si>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</si>
  <si>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</si>
  <si>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</si>
  <si>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</si>
  <si>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</si>
  <si>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</si>
  <si>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</si>
  <si>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</si>
  <si>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</si>
  <si>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</si>
  <si>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</si>
  <si>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</si>
  <si>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</si>
  <si>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</si>
  <si>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</si>
  <si>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</si>
  <si>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</si>
  <si>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</si>
  <si>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</si>
  <si>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</si>
  <si>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</si>
  <si>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</si>
  <si>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</si>
  <si>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</si>
  <si>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</si>
  <si>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</si>
  <si>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</si>
  <si>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</si>
  <si>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</si>
  <si>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</si>
  <si>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</si>
  <si>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</si>
  <si>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</si>
  <si>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</si>
  <si>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</si>
  <si>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</si>
  <si>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</si>
  <si>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</si>
  <si>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</si>
  <si>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</si>
  <si>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</si>
  <si>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</si>
  <si>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</si>
  <si>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</si>
  <si>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</si>
  <si>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</si>
  <si>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</si>
  <si>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</si>
  <si>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</si>
  <si>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</si>
  <si>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</si>
  <si>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</si>
  <si>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</si>
  <si>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</si>
  <si>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</si>
  <si>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</si>
  <si>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</si>
  <si>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</si>
  <si>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</si>
  <si>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</si>
  <si>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</si>
  <si>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</si>
  <si>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</si>
  <si>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</si>
  <si>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</si>
  <si>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</si>
  <si>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</si>
  <si>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</si>
  <si>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</si>
  <si>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</si>
  <si>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</si>
  <si>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</si>
  <si>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</si>
  <si>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</si>
  <si>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</si>
  <si>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</si>
  <si>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</si>
  <si>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</si>
  <si>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</si>
  <si>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</si>
  <si>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</si>
  <si>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</si>
  <si>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</si>
  <si>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</si>
  <si>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</si>
  <si>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</si>
  <si>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</si>
  <si>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</si>
  <si>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</si>
  <si>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</si>
  <si>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</si>
  <si>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</si>
  <si>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</si>
  <si>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</si>
  <si>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</si>
  <si>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</si>
  <si>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</si>
  <si>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</si>
  <si>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</si>
  <si>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</si>
  <si>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</si>
  <si>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</si>
  <si>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</si>
  <si>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</si>
  <si>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</si>
  <si>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</si>
  <si>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</si>
  <si>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</si>
  <si>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</si>
  <si>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</si>
  <si>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</si>
  <si>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</si>
  <si>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</si>
  <si>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</si>
  <si>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</si>
  <si>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</si>
  <si>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</si>
  <si>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</si>
  <si>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</si>
  <si>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</si>
  <si>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</si>
  <si>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</si>
  <si>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</si>
  <si>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</si>
  <si>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</si>
  <si>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</si>
  <si>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</si>
  <si>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</si>
  <si>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</si>
  <si>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</si>
  <si>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</si>
  <si>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</si>
  <si>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</si>
  <si>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</si>
  <si>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</si>
  <si>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</si>
  <si>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</si>
  <si>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</si>
  <si>
    <t>residual, z</t>
  </si>
  <si>
    <t>Cov(x,z)</t>
  </si>
  <si>
    <t>(using Math Fact #4)</t>
  </si>
  <si>
    <t>rA-rf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</si>
</sst>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</numFmts>
  <fonts count="30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9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Border="1"/>
    <xf numFmtId="0" fontId="5" fillId="0" borderId="0" xfId="0" applyFont="1" applyBorder="1" applyAlignment="1">
      <alignment horizontal="centerContinuous"/>
    </xf>
    <xf numFmtId="0" fontId="5" fillId="0" borderId="0" xfId="0" applyFont="1" applyBorder="1" applyAlignment="1">
      <alignment horizontal="center"/>
    </xf>
    <xf numFmtId="164" fontId="0" fillId="0" borderId="0" xfId="0" applyNumberFormat="1" applyBorder="1"/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0.4627589318775519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270844269466317"/>
          <c:y val="5.0011349932609778E-2"/>
          <c:w val="0.85192344706911638"/>
          <c:h val="0.787938923175143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The Efficient Fronter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9.571783176337402E-2</c:v>
                </c:pt>
                <c:pt idx="1">
                  <c:v>6.5863193265034065E-2</c:v>
                </c:pt>
                <c:pt idx="2">
                  <c:v>4.1961314661838035E-2</c:v>
                </c:pt>
                <c:pt idx="3">
                  <c:v>3.7819020986838925E-2</c:v>
                </c:pt>
                <c:pt idx="4">
                  <c:v>5.7849281598861893E-2</c:v>
                </c:pt>
                <c:pt idx="5">
                  <c:v>8.6657576846162224E-2</c:v>
                </c:pt>
                <c:pt idx="6">
                  <c:v>0.1179799547127077</c:v>
                </c:pt>
                <c:pt idx="7">
                  <c:v>0.15025233753975931</c:v>
                </c:pt>
                <c:pt idx="8">
                  <c:v>0.18297259957673526</c:v>
                </c:pt>
                <c:pt idx="9">
                  <c:v>0.21593721252979728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-3.0000000000000249E-2</c:v>
                </c:pt>
                <c:pt idx="1">
                  <c:v>-1.5000000000157387E-2</c:v>
                </c:pt>
                <c:pt idx="2">
                  <c:v>-1.8214596497756474E-17</c:v>
                </c:pt>
                <c:pt idx="3">
                  <c:v>1.5000000001203839E-2</c:v>
                </c:pt>
                <c:pt idx="4">
                  <c:v>2.9999999990555824E-2</c:v>
                </c:pt>
                <c:pt idx="5">
                  <c:v>4.4999999995922205E-2</c:v>
                </c:pt>
                <c:pt idx="6">
                  <c:v>5.999999999854605E-2</c:v>
                </c:pt>
                <c:pt idx="7">
                  <c:v>7.4999999979401183E-2</c:v>
                </c:pt>
                <c:pt idx="8">
                  <c:v>8.9999999956727417E-2</c:v>
                </c:pt>
                <c:pt idx="9">
                  <c:v>0.10500000964845994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0.2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1.5E-3</c:v>
                </c:pt>
                <c:pt idx="1">
                  <c:v>0.10199491236859889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7.9008841115212558E-2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4.1199932821089198E-2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1</xdr:row>
      <xdr:rowOff>166687</xdr:rowOff>
    </xdr:from>
    <xdr:to>
      <xdr:col>21</xdr:col>
      <xdr:colOff>90487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5"/>
  <cols>
    <col min="3" max="3" width="14.85546875" bestFit="1" customWidth="1"/>
    <col min="4" max="4" width="12" bestFit="1" customWidth="1"/>
    <col min="6" max="6" width="13.7109375" bestFit="1" customWidth="1"/>
    <col min="12" max="12" width="11.5703125" bestFit="1" customWidth="1"/>
  </cols>
  <sheetData>
    <row r="1" spans="1:6">
      <c r="B1" s="47"/>
      <c r="C1" s="47"/>
      <c r="D1" s="47"/>
      <c r="E1" s="47"/>
      <c r="F1" s="47"/>
    </row>
    <row r="2" spans="1:6">
      <c r="C2" s="193" t="s">
        <v>13</v>
      </c>
      <c r="D2" s="194"/>
      <c r="E2" s="193" t="s">
        <v>14</v>
      </c>
      <c r="F2" s="194"/>
    </row>
    <row r="3" spans="1:6">
      <c r="B3" s="47"/>
      <c r="C3" s="48" t="s">
        <v>15</v>
      </c>
      <c r="D3" s="48" t="s">
        <v>16</v>
      </c>
      <c r="E3" s="48" t="s">
        <v>15</v>
      </c>
      <c r="F3" s="48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48" t="s">
        <v>10</v>
      </c>
      <c r="C6" s="48">
        <v>33</v>
      </c>
      <c r="D6" s="48">
        <v>200</v>
      </c>
      <c r="E6" s="48">
        <v>35</v>
      </c>
      <c r="F6" s="48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49"/>
    </row>
    <row r="26" spans="2:12">
      <c r="L26" s="49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2">
        <f>C29/SUM($C$29:$C$31)</f>
        <v>0.65948275862068961</v>
      </c>
      <c r="E36">
        <f>F4*E4</f>
        <v>30600</v>
      </c>
      <c r="F36" s="42">
        <f>E36/SUM($E$36:$E$38)</f>
        <v>0.65948275862068961</v>
      </c>
    </row>
    <row r="37" spans="2:6">
      <c r="B37" t="s">
        <v>9</v>
      </c>
      <c r="C37" s="42">
        <f>C30/SUM($C$29:$C$31)</f>
        <v>0.18965517241379307</v>
      </c>
      <c r="E37">
        <f>F5*E5</f>
        <v>8800</v>
      </c>
      <c r="F37" s="42">
        <f>E37/SUM($E$36:$E$38)</f>
        <v>0.18965517241379309</v>
      </c>
    </row>
    <row r="38" spans="2:6">
      <c r="B38" t="s">
        <v>10</v>
      </c>
      <c r="C38" s="42">
        <f>C31/SUM($C$29:$C$31)</f>
        <v>0.15086206896551724</v>
      </c>
      <c r="E38">
        <f>F6*E6</f>
        <v>7000</v>
      </c>
      <c r="F38" s="42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5"/>
  <cols>
    <col min="5" max="5" width="11.85546875" customWidth="1"/>
    <col min="7" max="7" width="11.140625" customWidth="1"/>
    <col min="8" max="8" width="12" bestFit="1" customWidth="1"/>
    <col min="9" max="10" width="13.42578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5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5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5">
        <f>H8*(1+F8)</f>
        <v>353.53535353535352</v>
      </c>
      <c r="J8" s="6">
        <f>I8/$I$10</f>
        <v>0.36238232529986142</v>
      </c>
    </row>
    <row r="10" spans="3:10">
      <c r="G10" s="74" t="s">
        <v>11</v>
      </c>
      <c r="H10" s="2">
        <v>1000</v>
      </c>
      <c r="I10" s="184">
        <f>SUM(I6:I8)</f>
        <v>975.58663558663557</v>
      </c>
    </row>
    <row r="11" spans="3:10">
      <c r="F11" t="s">
        <v>12</v>
      </c>
      <c r="I11" s="186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5"/>
  <cols>
    <col min="3" max="3" width="10.85546875" customWidth="1"/>
    <col min="4" max="4" width="10.5703125" customWidth="1"/>
    <col min="7" max="7" width="13.28515625" bestFit="1" customWidth="1"/>
  </cols>
  <sheetData>
    <row r="3" spans="1:8">
      <c r="C3" t="s">
        <v>304</v>
      </c>
      <c r="D3" t="s">
        <v>210</v>
      </c>
      <c r="E3" t="s">
        <v>253</v>
      </c>
      <c r="G3" t="s">
        <v>1273</v>
      </c>
    </row>
    <row r="4" spans="1:8">
      <c r="B4" t="s">
        <v>1267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1268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1269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1270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1271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1272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1274</v>
      </c>
    </row>
    <row r="12" spans="1:8">
      <c r="G12">
        <f>1*C11+1*D11</f>
        <v>0.14089999999999997</v>
      </c>
      <c r="H12" t="s">
        <v>1275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5"/>
  <cols>
    <col min="4" max="4" width="12.14062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4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1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1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1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1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1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1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1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1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1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1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1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1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1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1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1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1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1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1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1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1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1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1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1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1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1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1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1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1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1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1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1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1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1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1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1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1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1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1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1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1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1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1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1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1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1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1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1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1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1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1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1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1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1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1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1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1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1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1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1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5"/>
  <cols>
    <col min="2" max="2" width="11.28515625" customWidth="1"/>
    <col min="3" max="3" width="10.85546875" customWidth="1"/>
    <col min="4" max="4" width="15.85546875" customWidth="1"/>
    <col min="5" max="5" width="18.140625" customWidth="1"/>
  </cols>
  <sheetData>
    <row r="1" spans="1:5">
      <c r="B1" t="s">
        <v>1264</v>
      </c>
    </row>
    <row r="2" spans="1:5">
      <c r="B2" t="s">
        <v>1261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1262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1263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1216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A24" sqref="A24"/>
    </sheetView>
  </sheetViews>
  <sheetFormatPr defaultRowHeight="15"/>
  <cols>
    <col min="1" max="1" width="10.5703125" bestFit="1" customWidth="1"/>
    <col min="2" max="2" width="11.28515625" customWidth="1"/>
    <col min="3" max="3" width="10.28515625" bestFit="1" customWidth="1"/>
    <col min="7" max="7" width="17.5703125" customWidth="1"/>
  </cols>
  <sheetData>
    <row r="2" spans="1:8">
      <c r="E2" s="193" t="s">
        <v>60</v>
      </c>
      <c r="F2" s="194"/>
      <c r="H2" t="s">
        <v>61</v>
      </c>
    </row>
    <row r="3" spans="1:8">
      <c r="A3" t="s">
        <v>252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46">
        <v>44225</v>
      </c>
      <c r="B4" s="31">
        <v>2.66491685871066E-2</v>
      </c>
      <c r="C4" s="31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46">
        <v>44253</v>
      </c>
      <c r="B5" s="31">
        <v>-7.9993111119980503E-2</v>
      </c>
      <c r="C5" s="31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46">
        <v>44286</v>
      </c>
      <c r="B6" s="31">
        <v>0.12781874616733399</v>
      </c>
      <c r="C6" s="31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46">
        <v>44316</v>
      </c>
      <c r="B7" s="31">
        <v>4.30954365242011E-2</v>
      </c>
      <c r="C7" s="31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46">
        <v>44344</v>
      </c>
      <c r="B8" s="31">
        <v>4.9127124826307102E-3</v>
      </c>
      <c r="C8" s="31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46">
        <v>44377</v>
      </c>
      <c r="B9" s="31">
        <v>-1.49670290589293E-2</v>
      </c>
      <c r="C9" s="31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46">
        <v>44407</v>
      </c>
      <c r="B10" s="31">
        <v>6.4728517382665898E-2</v>
      </c>
      <c r="C10" s="31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46">
        <v>44439</v>
      </c>
      <c r="B11" s="31">
        <v>4.9579659557048199E-3</v>
      </c>
      <c r="C11" s="31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46">
        <v>44469</v>
      </c>
      <c r="B12" s="31">
        <v>-6.7552166575601202E-2</v>
      </c>
      <c r="C12" s="31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46">
        <v>44498</v>
      </c>
      <c r="B13" s="31">
        <v>4.5291651401516399E-2</v>
      </c>
      <c r="C13" s="31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46">
        <v>44530</v>
      </c>
      <c r="B14" s="31">
        <v>-3.9738062631339097E-2</v>
      </c>
      <c r="C14" s="31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46">
        <v>44560</v>
      </c>
      <c r="B15" s="31">
        <v>8.0197903391152098E-2</v>
      </c>
      <c r="C15" s="31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1">
        <f>AVERAGE(B4:B15)</f>
        <v>1.6283477708871796E-2</v>
      </c>
      <c r="C17" s="31">
        <f>AVERAGE(C4:C15)</f>
        <v>-1.2614095800971396E-3</v>
      </c>
    </row>
    <row r="18" spans="1:8">
      <c r="D18" t="s">
        <v>66</v>
      </c>
      <c r="H18" s="17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5"/>
  <sheetViews>
    <sheetView workbookViewId="0">
      <selection activeCell="B3" sqref="B3"/>
    </sheetView>
  </sheetViews>
  <sheetFormatPr defaultRowHeight="15"/>
  <cols>
    <col min="1" max="1" width="10.7109375" bestFit="1" customWidth="1"/>
  </cols>
  <sheetData>
    <row r="1" spans="1:5">
      <c r="B1" t="s">
        <v>72</v>
      </c>
      <c r="E1" t="s">
        <v>73</v>
      </c>
    </row>
    <row r="2" spans="1:5">
      <c r="B2" t="s">
        <v>45</v>
      </c>
      <c r="C2" t="s">
        <v>74</v>
      </c>
      <c r="E2" t="s">
        <v>45</v>
      </c>
    </row>
    <row r="3" spans="1:5">
      <c r="A3" s="46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46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46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46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46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46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46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46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46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46">
        <v>43039</v>
      </c>
      <c r="B12">
        <v>-2.2183409530993251E-2</v>
      </c>
      <c r="C12">
        <v>0.4627589318775519</v>
      </c>
      <c r="E12">
        <f t="shared" si="0"/>
        <v>0.17179352703242481</v>
      </c>
    </row>
    <row r="13" spans="1:5">
      <c r="A13" s="46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46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46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46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46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46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46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46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46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46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46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46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46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46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46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46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46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46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46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46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46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46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46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46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46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46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46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46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46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46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46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46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46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46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46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46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46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46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46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46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46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46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46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46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46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46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46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46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46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46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L122"/>
  <sheetViews>
    <sheetView workbookViewId="0">
      <selection activeCell="P25" sqref="P25"/>
    </sheetView>
  </sheetViews>
  <sheetFormatPr defaultColWidth="9.140625" defaultRowHeight="15"/>
  <cols>
    <col min="1" max="1" width="13.28515625" customWidth="1"/>
    <col min="2" max="2" width="18.140625" style="4" bestFit="1" customWidth="1"/>
    <col min="3" max="3" width="13.28515625" style="4" customWidth="1"/>
    <col min="4" max="4" width="3.28515625" customWidth="1"/>
    <col min="5" max="5" width="12.42578125" bestFit="1" customWidth="1"/>
    <col min="6" max="6" width="14.140625" bestFit="1" customWidth="1"/>
    <col min="7" max="7" width="6.140625" customWidth="1"/>
    <col min="8" max="8" width="10.140625" customWidth="1"/>
    <col min="10" max="10" width="9.5703125" bestFit="1" customWidth="1"/>
    <col min="11" max="11" width="7.42578125" bestFit="1" customWidth="1"/>
  </cols>
  <sheetData>
    <row r="1" spans="1:12">
      <c r="A1" t="s">
        <v>77</v>
      </c>
      <c r="B1" s="195" t="s">
        <v>97</v>
      </c>
      <c r="C1" s="195"/>
      <c r="E1" s="195" t="s">
        <v>96</v>
      </c>
      <c r="F1" s="195"/>
      <c r="G1" s="3"/>
      <c r="H1" s="3"/>
      <c r="I1" s="192" t="s">
        <v>197</v>
      </c>
      <c r="J1" s="1">
        <v>3.0000000000000001E-3</v>
      </c>
    </row>
    <row r="2" spans="1:12" ht="18" customHeight="1">
      <c r="B2" s="4" t="s">
        <v>78</v>
      </c>
      <c r="C2" s="4" t="s">
        <v>79</v>
      </c>
      <c r="E2" s="4" t="s">
        <v>1279</v>
      </c>
      <c r="F2" s="4" t="s">
        <v>343</v>
      </c>
      <c r="G2" s="4"/>
      <c r="H2" s="3" t="s">
        <v>1276</v>
      </c>
    </row>
    <row r="3" spans="1:12">
      <c r="A3" s="46">
        <v>43496</v>
      </c>
      <c r="B3" s="4">
        <v>2.5182962346577898E-2</v>
      </c>
      <c r="C3" s="4">
        <v>1.152141169120342E-2</v>
      </c>
      <c r="E3">
        <f>B3-$J$1</f>
        <v>2.2182962346577899E-2</v>
      </c>
      <c r="F3">
        <f>C3-$J$1</f>
        <v>8.5214116912034205E-3</v>
      </c>
      <c r="H3">
        <f>E3-($J$5+$K$5*F3)</f>
        <v>1.549916346433756E-2</v>
      </c>
      <c r="J3" s="3" t="s">
        <v>80</v>
      </c>
      <c r="K3" s="3" t="s">
        <v>81</v>
      </c>
    </row>
    <row r="4" spans="1:12">
      <c r="A4" s="46">
        <f>EDATE(A3,1)</f>
        <v>43524</v>
      </c>
      <c r="B4" s="4">
        <v>-8.6761985707725198E-2</v>
      </c>
      <c r="C4" s="4">
        <v>2.5410062150882498E-2</v>
      </c>
      <c r="E4">
        <f t="shared" ref="E4:E62" si="0">B4-$J$1</f>
        <v>-8.97619857077252E-2</v>
      </c>
      <c r="F4">
        <f t="shared" ref="F4:F62" si="1">C4-$J$1</f>
        <v>2.2410062150882499E-2</v>
      </c>
      <c r="H4">
        <f>E4-($J$5+$K$5*F4)</f>
        <v>-0.1116928659663398</v>
      </c>
      <c r="J4" s="5">
        <f>INTERCEPT(E3:E62,F3:F62)</f>
        <v>-2.6710810518873872E-3</v>
      </c>
      <c r="K4" s="6">
        <f>SLOPE(E3:E62,F3:F62)</f>
        <v>1.0978087050746166</v>
      </c>
      <c r="L4" t="s">
        <v>85</v>
      </c>
    </row>
    <row r="5" spans="1:12">
      <c r="A5" s="46">
        <f t="shared" ref="A5:A62" si="2">EDATE(A4,1)</f>
        <v>43552</v>
      </c>
      <c r="B5" s="4">
        <v>-2.0304467045389501E-2</v>
      </c>
      <c r="C5" s="4">
        <v>-4.54728549219015E-2</v>
      </c>
      <c r="E5">
        <f t="shared" si="0"/>
        <v>-2.33044670453895E-2</v>
      </c>
      <c r="F5">
        <f t="shared" si="1"/>
        <v>-4.8472854921901502E-2</v>
      </c>
      <c r="H5">
        <f>E5-($J$5+$K$5*F5)</f>
        <v>3.2580536099580303E-2</v>
      </c>
      <c r="J5" s="5">
        <f>AVERAGE(E3:E62)-K5*AVERAGE(F3:F62)</f>
        <v>-2.671081051887382E-3</v>
      </c>
      <c r="K5" s="6">
        <f>COVAR(E3:E62,F3:F62)/VARP(F3:F62)</f>
        <v>1.0978087050746161</v>
      </c>
      <c r="L5" t="s">
        <v>1278</v>
      </c>
    </row>
    <row r="6" spans="1:12">
      <c r="A6" s="46">
        <f t="shared" si="2"/>
        <v>43583</v>
      </c>
      <c r="B6" s="4">
        <v>-1.72427921787313E-2</v>
      </c>
      <c r="C6" s="4">
        <v>2.2103700473733699E-2</v>
      </c>
      <c r="E6">
        <f t="shared" si="0"/>
        <v>-2.02427921787313E-2</v>
      </c>
      <c r="F6">
        <f t="shared" si="1"/>
        <v>1.9103700473733699E-2</v>
      </c>
      <c r="H6">
        <f>E6-($J$5+$K$5*F6)</f>
        <v>-3.8543919806046836E-2</v>
      </c>
    </row>
    <row r="7" spans="1:12">
      <c r="A7" s="46">
        <f t="shared" si="2"/>
        <v>43613</v>
      </c>
      <c r="B7" s="4">
        <v>0.116609432892105</v>
      </c>
      <c r="C7" s="4">
        <v>-2.0756659839374601E-2</v>
      </c>
      <c r="E7">
        <f t="shared" si="0"/>
        <v>0.113609432892105</v>
      </c>
      <c r="F7">
        <f t="shared" si="1"/>
        <v>-2.37566598393746E-2</v>
      </c>
      <c r="H7">
        <f>E7-($J$5+$K$5*F7)</f>
        <v>0.14236078191915436</v>
      </c>
      <c r="J7" s="3" t="s">
        <v>82</v>
      </c>
      <c r="K7" s="3" t="s">
        <v>83</v>
      </c>
    </row>
    <row r="8" spans="1:12">
      <c r="A8" s="46">
        <f t="shared" si="2"/>
        <v>43644</v>
      </c>
      <c r="B8" s="4">
        <v>-7.0972345326888999E-3</v>
      </c>
      <c r="C8" s="4">
        <v>5.8078852746478102E-2</v>
      </c>
      <c r="E8">
        <f t="shared" si="0"/>
        <v>-1.00972345326889E-2</v>
      </c>
      <c r="F8">
        <f t="shared" si="1"/>
        <v>5.5078852746478099E-2</v>
      </c>
      <c r="H8">
        <f>E8-($J$5+$K$5*F8)</f>
        <v>-6.789219749140811E-2</v>
      </c>
      <c r="J8" s="18">
        <f>AVERAGE(E3:E62)</f>
        <v>1.1062205905242491E-2</v>
      </c>
      <c r="K8" s="18">
        <f>AVERAGE(F3:F62)</f>
        <v>1.2509726779946098E-2</v>
      </c>
    </row>
    <row r="9" spans="1:12">
      <c r="A9" s="46">
        <f t="shared" si="2"/>
        <v>43674</v>
      </c>
      <c r="B9" s="4">
        <v>-9.8414784852537997E-3</v>
      </c>
      <c r="C9" s="4">
        <v>-1.7397045101593102E-2</v>
      </c>
      <c r="E9">
        <f t="shared" si="0"/>
        <v>-1.2841478485253799E-2</v>
      </c>
      <c r="F9">
        <f t="shared" si="1"/>
        <v>-2.0397045101593101E-2</v>
      </c>
      <c r="H9">
        <f>E9-($J$5+$K$5*F9)</f>
        <v>1.2221656236962048E-2</v>
      </c>
    </row>
    <row r="10" spans="1:12">
      <c r="A10" s="46">
        <f t="shared" si="2"/>
        <v>43705</v>
      </c>
      <c r="B10" s="4">
        <v>1.0854735804716961E-2</v>
      </c>
      <c r="C10" s="4">
        <v>4.88817497411013E-2</v>
      </c>
      <c r="E10">
        <f t="shared" si="0"/>
        <v>7.8547358047169613E-3</v>
      </c>
      <c r="F10">
        <f t="shared" si="1"/>
        <v>4.5881749741101298E-2</v>
      </c>
      <c r="H10">
        <f>E10-($J$5+$K$5*F10)</f>
        <v>-3.9843567413231674E-2</v>
      </c>
      <c r="J10" s="3" t="s">
        <v>79</v>
      </c>
      <c r="K10" s="3" t="s">
        <v>84</v>
      </c>
    </row>
    <row r="11" spans="1:12">
      <c r="A11" s="46">
        <f t="shared" si="2"/>
        <v>43736</v>
      </c>
      <c r="B11" s="4">
        <v>0.14091204483654501</v>
      </c>
      <c r="C11" s="4">
        <v>6.2528386729888696E-2</v>
      </c>
      <c r="E11">
        <f t="shared" si="0"/>
        <v>0.13791204483654501</v>
      </c>
      <c r="F11">
        <f t="shared" si="1"/>
        <v>5.9528386729888694E-2</v>
      </c>
      <c r="H11">
        <f>E11-($J$5+$K$5*F11)</f>
        <v>7.5232344737312329E-2</v>
      </c>
      <c r="J11" s="15">
        <v>0.10199999999999999</v>
      </c>
      <c r="K11" s="16">
        <f>J5+J11*K5</f>
        <v>0.10930540686572346</v>
      </c>
    </row>
    <row r="12" spans="1:12">
      <c r="A12" s="46">
        <f t="shared" si="2"/>
        <v>43766</v>
      </c>
      <c r="B12" s="4">
        <v>1.31942546426576E-2</v>
      </c>
      <c r="C12" s="4">
        <v>5.3322150458580998E-3</v>
      </c>
      <c r="E12">
        <f t="shared" si="0"/>
        <v>1.0194254642657601E-2</v>
      </c>
      <c r="F12">
        <f t="shared" si="1"/>
        <v>2.3322150458580998E-3</v>
      </c>
      <c r="H12">
        <f>E12-($J$5+$K$5*F12)</f>
        <v>1.0305009715095965E-2</v>
      </c>
      <c r="J12" s="15">
        <v>-0.1</v>
      </c>
      <c r="K12" s="16">
        <f>J5+J12*K5</f>
        <v>-0.11245195155934901</v>
      </c>
    </row>
    <row r="13" spans="1:12">
      <c r="A13" s="46">
        <f t="shared" si="2"/>
        <v>43797</v>
      </c>
      <c r="B13" s="4">
        <v>3.2527548292968098E-2</v>
      </c>
      <c r="C13" s="4">
        <v>5.6016302358620006E-2</v>
      </c>
      <c r="E13">
        <f t="shared" si="0"/>
        <v>2.9527548292968098E-2</v>
      </c>
      <c r="F13">
        <f t="shared" si="1"/>
        <v>5.3016302358620003E-2</v>
      </c>
      <c r="H13">
        <f>E13-($J$5+$K$5*F13)</f>
        <v>-2.6003128895305466E-2</v>
      </c>
    </row>
    <row r="14" spans="1:12" ht="18" customHeight="1">
      <c r="A14" s="46">
        <f t="shared" si="2"/>
        <v>43827</v>
      </c>
      <c r="B14" s="4">
        <v>-3.5665874941507103E-3</v>
      </c>
      <c r="C14" s="4">
        <v>3.3058622845351E-2</v>
      </c>
      <c r="E14">
        <f t="shared" si="0"/>
        <v>-6.5665874941507104E-3</v>
      </c>
      <c r="F14">
        <f t="shared" si="1"/>
        <v>3.0058622845351001E-2</v>
      </c>
      <c r="H14">
        <f>E14-($J$5+$K$5*F14)</f>
        <v>-3.6894124264444383E-2</v>
      </c>
      <c r="J14" s="1" t="s">
        <v>1277</v>
      </c>
    </row>
    <row r="15" spans="1:12">
      <c r="A15" s="46">
        <f t="shared" si="2"/>
        <v>43858</v>
      </c>
      <c r="B15" s="4">
        <v>0.20074955650706899</v>
      </c>
      <c r="C15" s="4">
        <v>3.0172383828114401E-2</v>
      </c>
      <c r="E15">
        <f t="shared" si="0"/>
        <v>0.19774955650706899</v>
      </c>
      <c r="F15">
        <f t="shared" si="1"/>
        <v>2.7172383828114401E-2</v>
      </c>
      <c r="H15">
        <f>E15-($J$5+$K$5*F15)</f>
        <v>0.17059055805482365</v>
      </c>
      <c r="J15" s="21">
        <f>COVAR(F3:F62,H3:H62)</f>
        <v>7.9508159315603655E-19</v>
      </c>
      <c r="K15" s="4"/>
    </row>
    <row r="16" spans="1:12">
      <c r="A16" s="46">
        <f t="shared" si="2"/>
        <v>43889</v>
      </c>
      <c r="B16" s="4">
        <v>-5.0696073159361199E-2</v>
      </c>
      <c r="C16" s="4">
        <v>-5.8276268537547894E-2</v>
      </c>
      <c r="E16">
        <f t="shared" si="0"/>
        <v>-5.3696073159361202E-2</v>
      </c>
      <c r="F16">
        <f t="shared" si="1"/>
        <v>-6.1276268537547897E-2</v>
      </c>
      <c r="H16">
        <f>E16-($J$5+$K$5*F16)</f>
        <v>1.6244628907536085E-2</v>
      </c>
    </row>
    <row r="17" spans="1:8">
      <c r="A17" s="46">
        <f t="shared" si="2"/>
        <v>43918</v>
      </c>
      <c r="B17" s="4">
        <v>2.0428722300300999E-2</v>
      </c>
      <c r="C17" s="4">
        <v>4.7956631716191299E-3</v>
      </c>
      <c r="E17">
        <f t="shared" si="0"/>
        <v>1.7428722300301E-2</v>
      </c>
      <c r="F17">
        <f t="shared" si="1"/>
        <v>1.7956631716191298E-3</v>
      </c>
      <c r="H17">
        <f>E17-($J$5+$K$5*F17)</f>
        <v>1.8128508691003006E-2</v>
      </c>
    </row>
    <row r="18" spans="1:8">
      <c r="A18" s="46">
        <f t="shared" si="2"/>
        <v>43949</v>
      </c>
      <c r="B18" s="4">
        <v>-7.8471835351294997E-2</v>
      </c>
      <c r="C18" s="4">
        <v>-1.00573600590446E-2</v>
      </c>
      <c r="E18">
        <f t="shared" si="0"/>
        <v>-8.1471835351294999E-2</v>
      </c>
      <c r="F18">
        <f t="shared" si="1"/>
        <v>-1.30573600590446E-2</v>
      </c>
      <c r="H18">
        <f>E18-($J$5+$K$5*F18)</f>
        <v>-6.4466270761294853E-2</v>
      </c>
    </row>
    <row r="19" spans="1:8">
      <c r="A19" s="46">
        <f t="shared" si="2"/>
        <v>43979</v>
      </c>
      <c r="B19" s="4">
        <v>0.111397417852964</v>
      </c>
      <c r="C19" s="4">
        <v>4.4465168433367799E-2</v>
      </c>
      <c r="E19">
        <f t="shared" si="0"/>
        <v>0.108397417852964</v>
      </c>
      <c r="F19">
        <f t="shared" si="1"/>
        <v>4.1465168433367797E-2</v>
      </c>
      <c r="H19">
        <f>E19-($J$5+$K$5*F19)</f>
        <v>6.5547676041315034E-2</v>
      </c>
    </row>
    <row r="20" spans="1:8">
      <c r="A20" s="46">
        <f t="shared" si="2"/>
        <v>44010</v>
      </c>
      <c r="B20" s="4">
        <v>-2.9100945040153901E-2</v>
      </c>
      <c r="C20" s="4">
        <v>-1.7268801009020202E-2</v>
      </c>
      <c r="E20">
        <f t="shared" si="0"/>
        <v>-3.21009450401539E-2</v>
      </c>
      <c r="F20">
        <f t="shared" si="1"/>
        <v>-2.0268801009020201E-2</v>
      </c>
      <c r="H20">
        <f>E20-($J$5+$K$5*F20)</f>
        <v>-7.1785977991389791E-3</v>
      </c>
    </row>
    <row r="21" spans="1:8">
      <c r="A21" s="46">
        <f t="shared" si="2"/>
        <v>44040</v>
      </c>
      <c r="B21" s="4">
        <v>-4.0209193258418496E-3</v>
      </c>
      <c r="C21" s="4">
        <v>4.11812462563712E-2</v>
      </c>
      <c r="E21">
        <f t="shared" si="0"/>
        <v>-7.0209193258418496E-3</v>
      </c>
      <c r="F21">
        <f t="shared" si="1"/>
        <v>3.8181246256371197E-2</v>
      </c>
      <c r="H21">
        <f>E21-($J$5+$K$5*F21)</f>
        <v>-4.6265542784796367E-2</v>
      </c>
    </row>
    <row r="22" spans="1:8">
      <c r="A22" s="46">
        <f t="shared" si="2"/>
        <v>44071</v>
      </c>
      <c r="B22" s="4">
        <v>-0.12168195120830999</v>
      </c>
      <c r="C22" s="4">
        <v>3.6724892539691904E-2</v>
      </c>
      <c r="E22">
        <f t="shared" si="0"/>
        <v>-0.12468195120830999</v>
      </c>
      <c r="F22">
        <f t="shared" si="1"/>
        <v>3.3724892539691902E-2</v>
      </c>
      <c r="H22">
        <f>E22-($J$5+$K$5*F22)</f>
        <v>-0.15903435076420236</v>
      </c>
    </row>
    <row r="23" spans="1:8">
      <c r="A23" s="46">
        <f t="shared" si="2"/>
        <v>44102</v>
      </c>
      <c r="B23" s="4">
        <v>-2.40514146945804E-2</v>
      </c>
      <c r="C23" s="4">
        <v>-5.6383629338677905E-3</v>
      </c>
      <c r="E23">
        <f t="shared" si="0"/>
        <v>-2.7051414694580399E-2</v>
      </c>
      <c r="F23">
        <f t="shared" si="1"/>
        <v>-8.6383629338677905E-3</v>
      </c>
      <c r="H23">
        <f>E23-($J$5+$K$5*F23)</f>
        <v>-1.4897063616299056E-2</v>
      </c>
    </row>
    <row r="24" spans="1:8">
      <c r="A24" s="46">
        <f t="shared" si="2"/>
        <v>44132</v>
      </c>
      <c r="B24" s="4">
        <v>-3.5532505894619294E-2</v>
      </c>
      <c r="C24" s="4">
        <v>-0.11381330040516499</v>
      </c>
      <c r="E24">
        <f t="shared" si="0"/>
        <v>-3.8532505894619297E-2</v>
      </c>
      <c r="F24">
        <f t="shared" si="1"/>
        <v>-0.11681330040516499</v>
      </c>
      <c r="H24">
        <f>E24-($J$5+$K$5*F24)</f>
        <v>9.237723321055441E-2</v>
      </c>
    </row>
    <row r="25" spans="1:8">
      <c r="A25" s="46">
        <f t="shared" si="2"/>
        <v>44163</v>
      </c>
      <c r="B25" s="4">
        <v>4.1395944931969006E-2</v>
      </c>
      <c r="C25" s="4">
        <v>7.9351350854721697E-2</v>
      </c>
      <c r="E25">
        <f t="shared" si="0"/>
        <v>3.8395944931969003E-2</v>
      </c>
      <c r="F25">
        <f t="shared" si="1"/>
        <v>7.6351350854721695E-2</v>
      </c>
      <c r="H25">
        <f>E25-($J$5+$K$5*F25)</f>
        <v>-4.2752151628663318E-2</v>
      </c>
    </row>
    <row r="26" spans="1:8">
      <c r="A26" s="46">
        <f t="shared" si="2"/>
        <v>44193</v>
      </c>
      <c r="B26" s="4">
        <v>-0.17951663949211799</v>
      </c>
      <c r="C26" s="4">
        <v>-0.15604308819707799</v>
      </c>
      <c r="E26">
        <f t="shared" si="0"/>
        <v>-0.18251663949211799</v>
      </c>
      <c r="F26">
        <f t="shared" si="1"/>
        <v>-0.15904308819707799</v>
      </c>
      <c r="H26">
        <f>E26-($J$5+$K$5*F26)</f>
        <v>-5.246671735528452E-3</v>
      </c>
    </row>
    <row r="27" spans="1:8">
      <c r="A27" s="46">
        <f t="shared" si="2"/>
        <v>44224</v>
      </c>
      <c r="B27" s="4">
        <v>0.139978193081642</v>
      </c>
      <c r="C27" s="4">
        <v>0.12725161326137099</v>
      </c>
      <c r="E27">
        <f t="shared" si="0"/>
        <v>0.136978193081642</v>
      </c>
      <c r="F27">
        <f t="shared" si="1"/>
        <v>0.12425161326137099</v>
      </c>
      <c r="H27">
        <f>E27-($J$5+$K$5*F27)</f>
        <v>3.2447714756316803E-3</v>
      </c>
    </row>
    <row r="28" spans="1:8">
      <c r="A28" s="46">
        <f t="shared" si="2"/>
        <v>44255</v>
      </c>
      <c r="B28" s="4">
        <v>3.5278712118949201E-2</v>
      </c>
      <c r="C28" s="4">
        <v>3.2127668980815899E-2</v>
      </c>
      <c r="E28">
        <f t="shared" si="0"/>
        <v>3.2278712118949199E-2</v>
      </c>
      <c r="F28">
        <f t="shared" si="1"/>
        <v>2.91276689808159E-2</v>
      </c>
      <c r="H28">
        <f>E28-($J$5+$K$5*F28)</f>
        <v>2.9731846051650121E-3</v>
      </c>
    </row>
    <row r="29" spans="1:8">
      <c r="A29" s="46">
        <f t="shared" si="2"/>
        <v>44283</v>
      </c>
      <c r="B29" s="4">
        <v>-9.8210280176986992E-2</v>
      </c>
      <c r="C29" s="4">
        <v>-1.7509789707263503E-2</v>
      </c>
      <c r="E29">
        <f t="shared" si="0"/>
        <v>-0.10121028017698699</v>
      </c>
      <c r="F29">
        <f t="shared" si="1"/>
        <v>-2.0509789707263502E-2</v>
      </c>
      <c r="H29">
        <f>E29-($J$5+$K$5*F29)</f>
        <v>-7.602337344521598E-2</v>
      </c>
    </row>
    <row r="30" spans="1:8">
      <c r="A30" s="46">
        <f t="shared" si="2"/>
        <v>44314</v>
      </c>
      <c r="B30" s="4">
        <v>7.0455354082571003E-2</v>
      </c>
      <c r="C30" s="4">
        <v>4.9334655915087899E-2</v>
      </c>
      <c r="E30">
        <f t="shared" si="0"/>
        <v>6.7455354082571001E-2</v>
      </c>
      <c r="F30">
        <f t="shared" si="1"/>
        <v>4.6334655915087897E-2</v>
      </c>
      <c r="H30">
        <f>E30-($J$5+$K$5*F30)</f>
        <v>1.9259846524237838E-2</v>
      </c>
    </row>
    <row r="31" spans="1:8">
      <c r="A31" s="46">
        <f t="shared" si="2"/>
        <v>44344</v>
      </c>
      <c r="B31" s="4">
        <v>-0.205267293915469</v>
      </c>
      <c r="C31" s="4">
        <v>-0.10628361826774199</v>
      </c>
      <c r="E31">
        <f t="shared" si="0"/>
        <v>-0.208267293915469</v>
      </c>
      <c r="F31">
        <f t="shared" si="1"/>
        <v>-0.10928361826774199</v>
      </c>
      <c r="H31">
        <f>E31-($J$5+$K$5*F31)</f>
        <v>-8.5623705407203099E-2</v>
      </c>
    </row>
    <row r="32" spans="1:8">
      <c r="A32" s="46">
        <f t="shared" si="2"/>
        <v>44375</v>
      </c>
      <c r="B32" s="4">
        <v>0.148200561793421</v>
      </c>
      <c r="C32" s="4">
        <v>9.5683179806197699E-2</v>
      </c>
      <c r="E32">
        <f t="shared" si="0"/>
        <v>0.145200561793421</v>
      </c>
      <c r="F32">
        <f t="shared" si="1"/>
        <v>9.2683179806197696E-2</v>
      </c>
      <c r="H32">
        <f>E32-($J$5+$K$5*F32)</f>
        <v>4.6123241240068669E-2</v>
      </c>
    </row>
    <row r="33" spans="1:8">
      <c r="A33" s="46">
        <f t="shared" si="2"/>
        <v>44405</v>
      </c>
      <c r="B33" s="4">
        <v>2.6259047724647298E-2</v>
      </c>
      <c r="C33" s="4">
        <v>3.3218774014539501E-2</v>
      </c>
      <c r="E33">
        <f t="shared" si="0"/>
        <v>2.3259047724647298E-2</v>
      </c>
      <c r="F33">
        <f t="shared" si="1"/>
        <v>3.0218774014539502E-2</v>
      </c>
      <c r="H33">
        <f>E33-($J$5+$K$5*F33)</f>
        <v>-7.244304393309392E-3</v>
      </c>
    </row>
    <row r="34" spans="1:8">
      <c r="A34" s="46">
        <f t="shared" si="2"/>
        <v>44436</v>
      </c>
      <c r="B34" s="4">
        <v>-4.0010916760900496E-2</v>
      </c>
      <c r="C34" s="4">
        <v>-6.0580023358719592E-2</v>
      </c>
      <c r="E34">
        <f t="shared" si="0"/>
        <v>-4.3010916760900499E-2</v>
      </c>
      <c r="F34">
        <f t="shared" si="1"/>
        <v>-6.3580023358719595E-2</v>
      </c>
      <c r="H34">
        <f>E34-($J$5+$K$5*F34)</f>
        <v>2.945886740303668E-2</v>
      </c>
    </row>
    <row r="35" spans="1:8">
      <c r="A35" s="46">
        <f t="shared" si="2"/>
        <v>44467</v>
      </c>
      <c r="B35" s="4">
        <v>0.15621641507971101</v>
      </c>
      <c r="C35" s="4">
        <v>3.8969584991114303E-2</v>
      </c>
      <c r="E35">
        <f t="shared" si="0"/>
        <v>0.15321641507971101</v>
      </c>
      <c r="F35">
        <f t="shared" si="1"/>
        <v>3.5969584991114301E-2</v>
      </c>
      <c r="H35">
        <f>E35-($J$5+$K$5*F35)</f>
        <v>0.11639977261043186</v>
      </c>
    </row>
    <row r="36" spans="1:8">
      <c r="A36" s="46">
        <f t="shared" si="2"/>
        <v>44497</v>
      </c>
      <c r="B36" s="4">
        <v>-1.01846453490003E-2</v>
      </c>
      <c r="C36" s="4">
        <v>2.5120292168954898E-2</v>
      </c>
      <c r="E36">
        <f t="shared" si="0"/>
        <v>-1.3184645349000299E-2</v>
      </c>
      <c r="F36">
        <f t="shared" si="1"/>
        <v>2.2120292168954898E-2</v>
      </c>
      <c r="H36">
        <f>E36-($J$5+$K$5*F36)</f>
        <v>-3.4797413598985465E-2</v>
      </c>
    </row>
    <row r="37" spans="1:8">
      <c r="A37" s="46">
        <f t="shared" si="2"/>
        <v>44528</v>
      </c>
      <c r="B37" s="4">
        <v>6.0822730391026605E-2</v>
      </c>
      <c r="C37" s="4">
        <v>3.7466271098565505E-2</v>
      </c>
      <c r="E37">
        <f t="shared" si="0"/>
        <v>5.7822730391026603E-2</v>
      </c>
      <c r="F37">
        <f t="shared" si="1"/>
        <v>3.4466271098565503E-2</v>
      </c>
      <c r="H37">
        <f>E37-($J$5+$K$5*F37)</f>
        <v>2.2656438999447123E-2</v>
      </c>
    </row>
    <row r="38" spans="1:8">
      <c r="A38" s="46">
        <f t="shared" si="2"/>
        <v>44558</v>
      </c>
      <c r="B38" s="4">
        <v>3.5917244416862303E-2</v>
      </c>
      <c r="C38" s="4">
        <v>2.0970125023636989E-3</v>
      </c>
      <c r="E38">
        <f t="shared" si="0"/>
        <v>3.29172444168623E-2</v>
      </c>
      <c r="F38">
        <f t="shared" si="1"/>
        <v>-9.0298749763630115E-4</v>
      </c>
      <c r="H38">
        <f>E38-($J$5+$K$5*F38)</f>
        <v>3.6579633004228354E-2</v>
      </c>
    </row>
    <row r="39" spans="1:8">
      <c r="A39" s="46">
        <f t="shared" si="2"/>
        <v>44589</v>
      </c>
      <c r="B39" s="4">
        <v>-8.9169167509448991E-2</v>
      </c>
      <c r="C39" s="4">
        <v>-1.76778248467599E-2</v>
      </c>
      <c r="E39">
        <f t="shared" si="0"/>
        <v>-9.2169167509448993E-2</v>
      </c>
      <c r="F39">
        <f t="shared" si="1"/>
        <v>-2.0677824846759899E-2</v>
      </c>
      <c r="H39">
        <f>E39-($J$5+$K$5*F39)</f>
        <v>-6.6797790338780402E-2</v>
      </c>
    </row>
    <row r="40" spans="1:8">
      <c r="A40" s="46">
        <f t="shared" si="2"/>
        <v>44620</v>
      </c>
      <c r="B40" s="4">
        <v>-0.11915761434178899</v>
      </c>
      <c r="C40" s="4">
        <v>-0.119083004887131</v>
      </c>
      <c r="E40">
        <f t="shared" si="0"/>
        <v>-0.122157614341789</v>
      </c>
      <c r="F40">
        <f t="shared" si="1"/>
        <v>-0.122083004887131</v>
      </c>
      <c r="H40">
        <f>E40-($J$5+$K$5*F40)</f>
        <v>1.4537252216857685E-2</v>
      </c>
    </row>
    <row r="41" spans="1:8">
      <c r="A41" s="46">
        <f t="shared" si="2"/>
        <v>44648</v>
      </c>
      <c r="B41" s="4">
        <v>-0.30750511603481301</v>
      </c>
      <c r="C41" s="4">
        <v>-0.20472408929437599</v>
      </c>
      <c r="E41">
        <f t="shared" si="0"/>
        <v>-0.31050511603481301</v>
      </c>
      <c r="F41">
        <f t="shared" si="1"/>
        <v>-0.207724089294376</v>
      </c>
      <c r="H41">
        <f>E41-($J$5+$K$5*F41)</f>
        <v>-7.9792721501862784E-2</v>
      </c>
    </row>
    <row r="42" spans="1:8">
      <c r="A42" s="46">
        <f t="shared" si="2"/>
        <v>44679</v>
      </c>
      <c r="B42" s="4">
        <v>0.30749909757289101</v>
      </c>
      <c r="C42" s="4">
        <v>0.10458215762091601</v>
      </c>
      <c r="E42">
        <f t="shared" si="0"/>
        <v>0.30449909757289101</v>
      </c>
      <c r="F42">
        <f t="shared" si="1"/>
        <v>0.10158215762091601</v>
      </c>
      <c r="H42">
        <f>E42-($J$5+$K$5*F42)</f>
        <v>0.19565240170827505</v>
      </c>
    </row>
    <row r="43" spans="1:8">
      <c r="A43" s="46">
        <f t="shared" si="2"/>
        <v>44709</v>
      </c>
      <c r="B43" s="4">
        <v>6.2313587502138106E-2</v>
      </c>
      <c r="C43" s="4">
        <v>8.95944395031298E-2</v>
      </c>
      <c r="E43">
        <f t="shared" si="0"/>
        <v>5.9313587502138103E-2</v>
      </c>
      <c r="F43">
        <f t="shared" si="1"/>
        <v>8.6594439503129797E-2</v>
      </c>
      <c r="H43">
        <f>E43-($J$5+$K$5*F43)</f>
        <v>-3.3079460943567625E-2</v>
      </c>
    </row>
    <row r="44" spans="1:8">
      <c r="A44" s="46">
        <f t="shared" si="2"/>
        <v>44740</v>
      </c>
      <c r="B44" s="4">
        <v>1.7627240298858E-2</v>
      </c>
      <c r="C44" s="4">
        <v>1.7412456887686199E-2</v>
      </c>
      <c r="E44">
        <f t="shared" si="0"/>
        <v>1.4627240298858001E-2</v>
      </c>
      <c r="F44">
        <f t="shared" si="1"/>
        <v>1.4412456887686199E-2</v>
      </c>
      <c r="H44">
        <f>E44-($J$5+$K$5*F44)</f>
        <v>1.4762007179308645E-3</v>
      </c>
    </row>
    <row r="45" spans="1:8">
      <c r="A45" s="46">
        <f t="shared" si="2"/>
        <v>44770</v>
      </c>
      <c r="B45" s="4">
        <v>1.1060620643366149E-2</v>
      </c>
      <c r="C45" s="4">
        <v>3.4025284296987798E-2</v>
      </c>
      <c r="E45">
        <f t="shared" si="0"/>
        <v>8.0606206433661495E-3</v>
      </c>
      <c r="F45">
        <f t="shared" si="1"/>
        <v>3.1025284296987799E-2</v>
      </c>
      <c r="H45">
        <f>E45-($J$5+$K$5*F45)</f>
        <v>-2.3328125483394468E-2</v>
      </c>
    </row>
    <row r="46" spans="1:8">
      <c r="A46" s="46">
        <f t="shared" si="2"/>
        <v>44801</v>
      </c>
      <c r="B46" s="4">
        <v>0.20767488447538801</v>
      </c>
      <c r="C46" s="4">
        <v>0.113275207392195</v>
      </c>
      <c r="E46">
        <f t="shared" si="0"/>
        <v>0.20467488447538801</v>
      </c>
      <c r="F46">
        <f t="shared" si="1"/>
        <v>0.110275207392195</v>
      </c>
      <c r="H46">
        <f>E46-($J$5+$K$5*F46)</f>
        <v>8.6284882898215065E-2</v>
      </c>
    </row>
    <row r="47" spans="1:8">
      <c r="A47" s="46">
        <f t="shared" si="2"/>
        <v>44832</v>
      </c>
      <c r="B47" s="4">
        <v>-6.6696210673137898E-2</v>
      </c>
      <c r="C47" s="4">
        <v>-3.49213608069492E-2</v>
      </c>
      <c r="E47">
        <f t="shared" si="0"/>
        <v>-6.9696210673137901E-2</v>
      </c>
      <c r="F47">
        <f t="shared" si="1"/>
        <v>-3.7921360806949203E-2</v>
      </c>
      <c r="H47">
        <f>E47-($J$5+$K$5*F47)</f>
        <v>-2.5394729619106313E-2</v>
      </c>
    </row>
    <row r="48" spans="1:8">
      <c r="A48" s="46">
        <f t="shared" si="2"/>
        <v>44862</v>
      </c>
      <c r="B48" s="4">
        <v>4.30659762997758E-2</v>
      </c>
      <c r="C48" s="4">
        <v>1.022264608694963E-2</v>
      </c>
      <c r="E48">
        <f t="shared" si="0"/>
        <v>4.0065976299775798E-2</v>
      </c>
      <c r="F48">
        <f t="shared" si="1"/>
        <v>7.2226460869496299E-3</v>
      </c>
      <c r="H48">
        <f>E48-($J$5+$K$5*F48)</f>
        <v>3.4807973603736761E-2</v>
      </c>
    </row>
    <row r="49" spans="1:8">
      <c r="A49" s="46">
        <f t="shared" si="2"/>
        <v>44893</v>
      </c>
      <c r="B49" s="4">
        <v>0.17780208468268902</v>
      </c>
      <c r="C49" s="4">
        <v>0.19183377549150502</v>
      </c>
      <c r="E49">
        <f t="shared" si="0"/>
        <v>0.17480208468268901</v>
      </c>
      <c r="F49">
        <f t="shared" si="1"/>
        <v>0.18883377549150501</v>
      </c>
      <c r="H49">
        <f>E49-($J$5+$K$5*F49)</f>
        <v>-2.9830196812103527E-2</v>
      </c>
    </row>
    <row r="50" spans="1:8">
      <c r="A50" s="46">
        <f t="shared" si="2"/>
        <v>44923</v>
      </c>
      <c r="B50" s="4">
        <v>3.7250300036556501E-2</v>
      </c>
      <c r="C50" s="4">
        <v>3.0847262593279499E-2</v>
      </c>
      <c r="E50">
        <f t="shared" si="0"/>
        <v>3.4250300036556498E-2</v>
      </c>
      <c r="F50">
        <f t="shared" si="1"/>
        <v>2.78472625932795E-2</v>
      </c>
      <c r="H50">
        <f>E50-($J$5+$K$5*F50)</f>
        <v>6.3504138010429152E-3</v>
      </c>
    </row>
    <row r="51" spans="1:8">
      <c r="A51" s="46">
        <f t="shared" si="2"/>
        <v>44954</v>
      </c>
      <c r="B51" s="4">
        <v>-3.3807792603636096E-2</v>
      </c>
      <c r="C51" s="4">
        <v>-1.8297554450621402E-2</v>
      </c>
      <c r="E51">
        <f t="shared" si="0"/>
        <v>-3.6807792603636098E-2</v>
      </c>
      <c r="F51">
        <f t="shared" si="1"/>
        <v>-2.1297554450621401E-2</v>
      </c>
      <c r="H51">
        <f>E51-($J$5+$K$5*F51)</f>
        <v>-1.0756070879055907E-2</v>
      </c>
    </row>
    <row r="52" spans="1:8">
      <c r="A52" s="46">
        <f t="shared" si="2"/>
        <v>44985</v>
      </c>
      <c r="B52" s="4">
        <v>1.7541854403936501E-2</v>
      </c>
      <c r="C52" s="4">
        <v>0.16692286144094601</v>
      </c>
      <c r="E52">
        <f t="shared" si="0"/>
        <v>1.4541854403936502E-2</v>
      </c>
      <c r="F52">
        <f t="shared" si="1"/>
        <v>0.163922861440946</v>
      </c>
      <c r="H52">
        <f>E52-($J$5+$K$5*F52)</f>
        <v>-0.16274300879478676</v>
      </c>
    </row>
    <row r="53" spans="1:8">
      <c r="A53" s="46">
        <f t="shared" si="2"/>
        <v>45013</v>
      </c>
      <c r="B53" s="4">
        <v>3.41110423352858E-2</v>
      </c>
      <c r="C53" s="4">
        <v>8.7808081720470096E-2</v>
      </c>
      <c r="E53">
        <f t="shared" si="0"/>
        <v>3.1111042335285801E-2</v>
      </c>
      <c r="F53">
        <f t="shared" si="1"/>
        <v>8.4808081720470094E-2</v>
      </c>
      <c r="H53">
        <f>E53-($J$5+$K$5*F53)</f>
        <v>-5.9320926986238309E-2</v>
      </c>
    </row>
    <row r="54" spans="1:8">
      <c r="A54" s="46">
        <f t="shared" si="2"/>
        <v>45044</v>
      </c>
      <c r="B54" s="4">
        <v>8.7698268543993096E-2</v>
      </c>
      <c r="C54" s="4">
        <v>1.8998161872748599E-2</v>
      </c>
      <c r="E54">
        <f t="shared" si="0"/>
        <v>8.4698268543993094E-2</v>
      </c>
      <c r="F54">
        <f t="shared" si="1"/>
        <v>1.5998161872748599E-2</v>
      </c>
      <c r="H54">
        <f>E54-($J$5+$K$5*F54)</f>
        <v>6.9806428226784234E-2</v>
      </c>
    </row>
    <row r="55" spans="1:8">
      <c r="A55" s="46">
        <f t="shared" si="2"/>
        <v>45074</v>
      </c>
      <c r="B55" s="4">
        <v>6.2716272016876198E-2</v>
      </c>
      <c r="C55" s="4">
        <v>2.5494705495016499E-2</v>
      </c>
      <c r="E55">
        <f t="shared" si="0"/>
        <v>5.9716272016876196E-2</v>
      </c>
      <c r="F55">
        <f t="shared" si="1"/>
        <v>2.24947054950165E-2</v>
      </c>
      <c r="H55">
        <f>E55-($J$5+$K$5*F55)</f>
        <v>3.7692469558244665E-2</v>
      </c>
    </row>
    <row r="56" spans="1:8">
      <c r="A56" s="46">
        <f t="shared" si="2"/>
        <v>45105</v>
      </c>
      <c r="B56" s="4">
        <v>-7.4996714670177003E-2</v>
      </c>
      <c r="C56" s="4">
        <v>-6.1983278600026198E-2</v>
      </c>
      <c r="E56">
        <f t="shared" si="0"/>
        <v>-7.7996714670177006E-2</v>
      </c>
      <c r="F56">
        <f t="shared" si="1"/>
        <v>-6.4983278600026201E-2</v>
      </c>
      <c r="H56">
        <f>E56-($J$5+$K$5*F56)</f>
        <v>-3.9864246868918513E-3</v>
      </c>
    </row>
    <row r="57" spans="1:8">
      <c r="A57" s="46">
        <f t="shared" si="2"/>
        <v>45135</v>
      </c>
      <c r="B57" s="4">
        <v>3.4914764853626302E-2</v>
      </c>
      <c r="C57" s="4">
        <v>-2.04255249240731E-2</v>
      </c>
      <c r="E57">
        <f t="shared" si="0"/>
        <v>3.19147648536263E-2</v>
      </c>
      <c r="F57">
        <f t="shared" si="1"/>
        <v>-2.3425524924073099E-2</v>
      </c>
      <c r="H57">
        <f>E57-($J$5+$K$5*F57)</f>
        <v>6.0302591088103513E-2</v>
      </c>
    </row>
    <row r="58" spans="1:8">
      <c r="A58" s="46">
        <f t="shared" si="2"/>
        <v>45166</v>
      </c>
      <c r="B58" s="4">
        <v>-0.120810441573471</v>
      </c>
      <c r="C58" s="4">
        <v>3.8559426867563001E-2</v>
      </c>
      <c r="E58">
        <f t="shared" si="0"/>
        <v>-0.123810441573471</v>
      </c>
      <c r="F58">
        <f t="shared" si="1"/>
        <v>3.5559426867562999E-2</v>
      </c>
      <c r="H58">
        <f>E58-($J$5+$K$5*F58)</f>
        <v>-0.16017680888425848</v>
      </c>
    </row>
    <row r="59" spans="1:8">
      <c r="A59" s="46">
        <f t="shared" si="2"/>
        <v>45197</v>
      </c>
      <c r="B59" s="4">
        <v>-2.0262231664763101E-2</v>
      </c>
      <c r="C59" s="4">
        <v>1.142773211254949E-2</v>
      </c>
      <c r="E59">
        <f t="shared" si="0"/>
        <v>-2.32622316647631E-2</v>
      </c>
      <c r="F59">
        <f t="shared" si="1"/>
        <v>8.4277321125494908E-3</v>
      </c>
      <c r="H59">
        <f>E59-($J$5+$K$5*F59)</f>
        <v>-2.9843188290069433E-2</v>
      </c>
    </row>
    <row r="60" spans="1:8">
      <c r="A60" s="46">
        <f t="shared" si="2"/>
        <v>45227</v>
      </c>
      <c r="B60" s="4">
        <v>0.13284128292273001</v>
      </c>
      <c r="C60" s="4">
        <v>5.2237200231539903E-2</v>
      </c>
      <c r="E60">
        <f t="shared" si="0"/>
        <v>0.12984128292273001</v>
      </c>
      <c r="F60">
        <f t="shared" si="1"/>
        <v>4.92372002315399E-2</v>
      </c>
      <c r="H60">
        <f>E60-($J$5+$K$5*F60)</f>
        <v>7.8459336946930983E-2</v>
      </c>
    </row>
    <row r="61" spans="1:8">
      <c r="A61" s="46">
        <f t="shared" si="2"/>
        <v>45258</v>
      </c>
      <c r="B61" s="4">
        <v>4.6901995383704896E-3</v>
      </c>
      <c r="C61" s="4">
        <v>-1.8469465894238399E-3</v>
      </c>
      <c r="E61">
        <f t="shared" si="0"/>
        <v>1.6901995383704896E-3</v>
      </c>
      <c r="F61">
        <f t="shared" si="1"/>
        <v>-4.84694658942384E-3</v>
      </c>
      <c r="H61">
        <f>E61-($J$5+$K$5*F61)</f>
        <v>9.6823007491590833E-3</v>
      </c>
    </row>
    <row r="62" spans="1:8">
      <c r="A62" s="46">
        <f t="shared" si="2"/>
        <v>45288</v>
      </c>
      <c r="B62" s="4">
        <v>7.2509253975176505E-2</v>
      </c>
      <c r="C62" s="4">
        <v>4.45079023149485E-2</v>
      </c>
      <c r="E62">
        <f t="shared" si="0"/>
        <v>6.9509253975176502E-2</v>
      </c>
      <c r="F62">
        <f t="shared" si="1"/>
        <v>4.1507902314948497E-2</v>
      </c>
      <c r="H62">
        <f>E62-($J$5+$K$5*F62)</f>
        <v>2.6612598536326609E-2</v>
      </c>
    </row>
    <row r="63" spans="1:8">
      <c r="F63" s="6"/>
      <c r="G63" s="6"/>
      <c r="H63" s="6"/>
    </row>
    <row r="64" spans="1:8">
      <c r="E64" s="8"/>
      <c r="F64" s="9"/>
      <c r="G64" s="9"/>
      <c r="H64" s="9"/>
    </row>
    <row r="65" spans="5:8">
      <c r="E65" s="10"/>
      <c r="F65" s="11"/>
      <c r="G65" s="11"/>
      <c r="H65" s="11"/>
    </row>
    <row r="66" spans="5:8">
      <c r="E66" s="12"/>
      <c r="F66" s="11"/>
      <c r="G66" s="11"/>
      <c r="H66" s="11"/>
    </row>
    <row r="67" spans="5:8">
      <c r="E67" s="12"/>
      <c r="F67" s="12"/>
      <c r="G67" s="12"/>
      <c r="H67" s="12"/>
    </row>
    <row r="68" spans="5:8">
      <c r="E68" s="12"/>
      <c r="F68" s="11"/>
      <c r="G68" s="11"/>
      <c r="H68" s="11"/>
    </row>
    <row r="69" spans="5:8">
      <c r="E69" s="12"/>
      <c r="F69" s="11"/>
      <c r="G69" s="11"/>
      <c r="H69" s="11"/>
    </row>
    <row r="70" spans="5:8">
      <c r="E70" s="12"/>
      <c r="F70" s="13"/>
      <c r="G70" s="13"/>
      <c r="H70" s="13"/>
    </row>
    <row r="71" spans="5:8">
      <c r="F71" s="6"/>
      <c r="G71" s="6"/>
      <c r="H71" s="6"/>
    </row>
    <row r="72" spans="5:8">
      <c r="F72" s="6"/>
      <c r="G72" s="6"/>
      <c r="H72" s="6"/>
    </row>
    <row r="73" spans="5:8">
      <c r="F73" s="6"/>
      <c r="G73" s="6"/>
      <c r="H73" s="6"/>
    </row>
    <row r="74" spans="5:8">
      <c r="F74" s="6"/>
      <c r="G74" s="6"/>
      <c r="H74" s="6"/>
    </row>
    <row r="75" spans="5:8">
      <c r="F75" s="6"/>
      <c r="G75" s="6"/>
      <c r="H75" s="6"/>
    </row>
    <row r="76" spans="5:8">
      <c r="F76" s="6"/>
      <c r="G76" s="6"/>
      <c r="H76" s="6"/>
    </row>
    <row r="77" spans="5:8">
      <c r="F77" s="6"/>
      <c r="G77" s="6"/>
      <c r="H77" s="6"/>
    </row>
    <row r="78" spans="5:8">
      <c r="F78" s="6"/>
      <c r="G78" s="6"/>
      <c r="H78" s="6"/>
    </row>
    <row r="79" spans="5:8">
      <c r="F79" s="6"/>
      <c r="G79" s="6"/>
      <c r="H79" s="6"/>
    </row>
    <row r="80" spans="5:8">
      <c r="F80" s="6"/>
      <c r="G80" s="6"/>
      <c r="H80" s="6"/>
    </row>
    <row r="81" spans="6:8">
      <c r="F81" s="6"/>
      <c r="G81" s="6"/>
      <c r="H81" s="6"/>
    </row>
    <row r="82" spans="6:8">
      <c r="F82" s="6"/>
      <c r="G82" s="6"/>
      <c r="H82" s="6"/>
    </row>
    <row r="83" spans="6:8">
      <c r="F83" s="6"/>
      <c r="G83" s="6"/>
      <c r="H83" s="6"/>
    </row>
    <row r="84" spans="6:8">
      <c r="F84" s="6"/>
      <c r="G84" s="6"/>
      <c r="H84" s="6"/>
    </row>
    <row r="85" spans="6:8">
      <c r="F85" s="6"/>
      <c r="G85" s="6"/>
      <c r="H85" s="6"/>
    </row>
    <row r="86" spans="6:8">
      <c r="F86" s="6"/>
      <c r="G86" s="6"/>
      <c r="H86" s="6"/>
    </row>
    <row r="87" spans="6:8">
      <c r="F87" s="6"/>
      <c r="G87" s="6"/>
      <c r="H87" s="6"/>
    </row>
    <row r="88" spans="6:8">
      <c r="F88" s="6"/>
      <c r="G88" s="6"/>
      <c r="H88" s="6"/>
    </row>
    <row r="89" spans="6:8">
      <c r="F89" s="6"/>
      <c r="G89" s="6"/>
      <c r="H89" s="6"/>
    </row>
    <row r="90" spans="6:8">
      <c r="F90" s="6"/>
      <c r="G90" s="6"/>
      <c r="H90" s="6"/>
    </row>
    <row r="91" spans="6:8">
      <c r="F91" s="6"/>
      <c r="G91" s="6"/>
      <c r="H91" s="6"/>
    </row>
    <row r="92" spans="6:8">
      <c r="F92" s="6"/>
      <c r="G92" s="6"/>
      <c r="H92" s="6"/>
    </row>
    <row r="93" spans="6:8">
      <c r="F93" s="6"/>
      <c r="G93" s="6"/>
      <c r="H93" s="6"/>
    </row>
    <row r="94" spans="6:8">
      <c r="F94" s="6"/>
      <c r="G94" s="6"/>
      <c r="H94" s="6"/>
    </row>
    <row r="95" spans="6:8">
      <c r="F95" s="6"/>
      <c r="G95" s="6"/>
      <c r="H95" s="6"/>
    </row>
    <row r="96" spans="6:8">
      <c r="F96" s="6"/>
      <c r="G96" s="6"/>
      <c r="H96" s="6"/>
    </row>
    <row r="97" spans="6:8">
      <c r="F97" s="6"/>
      <c r="G97" s="6"/>
      <c r="H97" s="6"/>
    </row>
    <row r="98" spans="6:8">
      <c r="F98" s="6"/>
      <c r="G98" s="6"/>
      <c r="H98" s="6"/>
    </row>
    <row r="99" spans="6:8">
      <c r="F99" s="6"/>
      <c r="G99" s="6"/>
      <c r="H99" s="6"/>
    </row>
    <row r="100" spans="6:8">
      <c r="F100" s="6"/>
      <c r="G100" s="6"/>
      <c r="H100" s="6"/>
    </row>
    <row r="101" spans="6:8">
      <c r="F101" s="6"/>
      <c r="G101" s="6"/>
      <c r="H101" s="6"/>
    </row>
    <row r="102" spans="6:8">
      <c r="F102" s="6"/>
      <c r="G102" s="6"/>
      <c r="H102" s="6"/>
    </row>
    <row r="103" spans="6:8">
      <c r="F103" s="6"/>
      <c r="G103" s="6"/>
      <c r="H103" s="6"/>
    </row>
    <row r="104" spans="6:8">
      <c r="F104" s="6"/>
      <c r="G104" s="6"/>
      <c r="H104" s="6"/>
    </row>
    <row r="105" spans="6:8">
      <c r="F105" s="6"/>
      <c r="G105" s="6"/>
      <c r="H105" s="6"/>
    </row>
    <row r="106" spans="6:8">
      <c r="F106" s="6"/>
      <c r="G106" s="6"/>
      <c r="H106" s="6"/>
    </row>
    <row r="107" spans="6:8">
      <c r="F107" s="6"/>
      <c r="G107" s="6"/>
      <c r="H107" s="6"/>
    </row>
    <row r="108" spans="6:8">
      <c r="F108" s="6"/>
      <c r="G108" s="6"/>
      <c r="H108" s="6"/>
    </row>
    <row r="109" spans="6:8">
      <c r="F109" s="6"/>
      <c r="G109" s="6"/>
      <c r="H109" s="6"/>
    </row>
    <row r="110" spans="6:8">
      <c r="F110" s="6"/>
      <c r="G110" s="6"/>
      <c r="H110" s="6"/>
    </row>
    <row r="111" spans="6:8">
      <c r="F111" s="6"/>
      <c r="G111" s="6"/>
      <c r="H111" s="6"/>
    </row>
    <row r="112" spans="6:8">
      <c r="F112" s="6"/>
      <c r="G112" s="6"/>
      <c r="H112" s="6"/>
    </row>
    <row r="113" spans="6:8">
      <c r="F113" s="6"/>
      <c r="G113" s="6"/>
      <c r="H113" s="6"/>
    </row>
    <row r="114" spans="6:8">
      <c r="F114" s="6"/>
      <c r="G114" s="6"/>
      <c r="H114" s="6"/>
    </row>
    <row r="115" spans="6:8">
      <c r="F115" s="6"/>
      <c r="G115" s="6"/>
      <c r="H115" s="6"/>
    </row>
    <row r="116" spans="6:8">
      <c r="F116" s="6"/>
      <c r="G116" s="6"/>
      <c r="H116" s="6"/>
    </row>
    <row r="117" spans="6:8">
      <c r="F117" s="6"/>
      <c r="G117" s="6"/>
      <c r="H117" s="6"/>
    </row>
    <row r="118" spans="6:8">
      <c r="F118" s="6"/>
      <c r="G118" s="6"/>
      <c r="H118" s="6"/>
    </row>
    <row r="119" spans="6:8">
      <c r="F119" s="6"/>
      <c r="G119" s="6"/>
      <c r="H119" s="6"/>
    </row>
    <row r="120" spans="6:8">
      <c r="F120" s="6"/>
      <c r="G120" s="6"/>
      <c r="H120" s="6"/>
    </row>
    <row r="121" spans="6:8">
      <c r="F121" s="6"/>
      <c r="G121" s="6"/>
      <c r="H121" s="6"/>
    </row>
    <row r="122" spans="6:8">
      <c r="F122" s="6"/>
      <c r="G122" s="6"/>
      <c r="H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R63"/>
  <sheetViews>
    <sheetView workbookViewId="0">
      <selection activeCell="P5" sqref="P5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195" t="s">
        <v>95</v>
      </c>
      <c r="J1" s="194"/>
      <c r="L1" s="195" t="s">
        <v>95</v>
      </c>
      <c r="M1" s="194"/>
      <c r="R1" s="1"/>
    </row>
    <row r="2" spans="1:18">
      <c r="I2" s="195" t="s">
        <v>96</v>
      </c>
      <c r="J2" s="194"/>
      <c r="L2" s="195" t="s">
        <v>97</v>
      </c>
      <c r="M2" s="194"/>
    </row>
    <row r="3" spans="1:18">
      <c r="B3" s="195" t="s">
        <v>97</v>
      </c>
      <c r="C3" s="194"/>
      <c r="F3" s="195" t="s">
        <v>96</v>
      </c>
      <c r="G3" s="194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f t="shared" ref="D5:D36" si="0">0.007</f>
        <v>7.0000000000000001E-3</v>
      </c>
      <c r="F5">
        <f t="shared" ref="F5:F36" si="1">B5-D5</f>
        <v>4.4388423267246499E-2</v>
      </c>
      <c r="G5">
        <f t="shared" ref="G5:G36" si="2">C5-D5</f>
        <v>1.2800000000000002E-2</v>
      </c>
      <c r="I5" t="s">
        <v>102</v>
      </c>
      <c r="J5" s="42">
        <f>INTERCEPT(F5:F63,G5:G63)</f>
        <v>-1.4111624862225943E-2</v>
      </c>
      <c r="L5" t="s">
        <v>103</v>
      </c>
      <c r="M5" s="42">
        <f>INTERCEPT(B5:B63,C5:C63)</f>
        <v>-1.449346208681945E-2</v>
      </c>
    </row>
    <row r="6" spans="1:18">
      <c r="A6" t="s">
        <v>104</v>
      </c>
      <c r="B6">
        <v>3.85160182031885E-2</v>
      </c>
      <c r="C6">
        <v>3.6099999999999903E-2</v>
      </c>
      <c r="D6">
        <f t="shared" si="0"/>
        <v>7.0000000000000001E-3</v>
      </c>
      <c r="F6">
        <f t="shared" si="1"/>
        <v>3.1516018203188501E-2</v>
      </c>
      <c r="G6">
        <f t="shared" si="2"/>
        <v>2.9099999999999904E-2</v>
      </c>
      <c r="I6" t="s">
        <v>105</v>
      </c>
      <c r="J6" s="42">
        <f>SLOPE(F5:F63,G5:G63)</f>
        <v>1.0545481749419288</v>
      </c>
      <c r="L6" t="s">
        <v>106</v>
      </c>
      <c r="M6" s="42">
        <f>SLOPE(B5:B63,C5:C63)</f>
        <v>1.0545481749419288</v>
      </c>
    </row>
    <row r="7" spans="1:18">
      <c r="A7" t="s">
        <v>107</v>
      </c>
      <c r="B7">
        <v>-3.1586713627368597E-2</v>
      </c>
      <c r="C7">
        <v>2E-3</v>
      </c>
      <c r="D7">
        <f t="shared" si="0"/>
        <v>7.0000000000000001E-3</v>
      </c>
      <c r="F7">
        <f t="shared" si="1"/>
        <v>-3.8586713627368596E-2</v>
      </c>
      <c r="G7">
        <f t="shared" si="2"/>
        <v>-5.0000000000000001E-3</v>
      </c>
    </row>
    <row r="8" spans="1:18">
      <c r="A8" t="s">
        <v>108</v>
      </c>
      <c r="B8">
        <v>-7.9533940251066901E-2</v>
      </c>
      <c r="C8">
        <v>1.14E-2</v>
      </c>
      <c r="D8">
        <f t="shared" si="0"/>
        <v>7.0000000000000001E-3</v>
      </c>
      <c r="F8">
        <f t="shared" si="1"/>
        <v>-8.6533940251066907E-2</v>
      </c>
      <c r="G8">
        <f t="shared" si="2"/>
        <v>4.4000000000000003E-3</v>
      </c>
    </row>
    <row r="9" spans="1:18">
      <c r="A9" t="s">
        <v>109</v>
      </c>
      <c r="B9">
        <v>-3.8486586189144599E-2</v>
      </c>
      <c r="C9">
        <v>1.12E-2</v>
      </c>
      <c r="D9">
        <f t="shared" si="0"/>
        <v>7.0000000000000001E-3</v>
      </c>
      <c r="F9">
        <f t="shared" si="1"/>
        <v>-4.5486586189144598E-2</v>
      </c>
      <c r="G9">
        <f t="shared" si="2"/>
        <v>4.1999999999999997E-3</v>
      </c>
    </row>
    <row r="10" spans="1:18">
      <c r="A10" t="s">
        <v>110</v>
      </c>
      <c r="B10">
        <v>7.8621253287678404E-3</v>
      </c>
      <c r="C10">
        <v>8.3999999999999995E-3</v>
      </c>
      <c r="D10">
        <f t="shared" si="0"/>
        <v>7.0000000000000001E-3</v>
      </c>
      <c r="F10">
        <f t="shared" si="1"/>
        <v>8.6212532876784025E-4</v>
      </c>
      <c r="G10">
        <f t="shared" si="2"/>
        <v>1.3999999999999993E-3</v>
      </c>
    </row>
    <row r="11" spans="1:18">
      <c r="A11" t="s">
        <v>111</v>
      </c>
      <c r="B11">
        <v>-5.9546051896818698E-2</v>
      </c>
      <c r="C11">
        <v>1.9400000000000001E-2</v>
      </c>
      <c r="D11">
        <f t="shared" si="0"/>
        <v>7.0000000000000001E-3</v>
      </c>
      <c r="F11">
        <f t="shared" si="1"/>
        <v>-6.6546051896818698E-2</v>
      </c>
      <c r="G11">
        <f t="shared" si="2"/>
        <v>1.2400000000000001E-2</v>
      </c>
    </row>
    <row r="12" spans="1:18">
      <c r="A12" t="s">
        <v>112</v>
      </c>
      <c r="B12">
        <v>-8.9038933076213101E-4</v>
      </c>
      <c r="C12">
        <v>2.5000000000000001E-3</v>
      </c>
      <c r="D12">
        <f t="shared" si="0"/>
        <v>7.0000000000000001E-3</v>
      </c>
      <c r="F12">
        <f t="shared" si="1"/>
        <v>-7.8903893307621306E-3</v>
      </c>
      <c r="G12">
        <f t="shared" si="2"/>
        <v>-4.5000000000000005E-3</v>
      </c>
    </row>
    <row r="13" spans="1:18">
      <c r="A13" t="s">
        <v>113</v>
      </c>
      <c r="B13">
        <v>1.43327526987091E-2</v>
      </c>
      <c r="C13">
        <v>2.5999999999999999E-2</v>
      </c>
      <c r="D13">
        <f t="shared" si="0"/>
        <v>7.0000000000000001E-3</v>
      </c>
      <c r="F13">
        <f t="shared" si="1"/>
        <v>7.3327526987090998E-3</v>
      </c>
      <c r="G13">
        <f t="shared" si="2"/>
        <v>1.9E-2</v>
      </c>
    </row>
    <row r="14" spans="1:18">
      <c r="A14" t="s">
        <v>114</v>
      </c>
      <c r="B14">
        <v>6.1896583050251801E-2</v>
      </c>
      <c r="C14">
        <v>2.3400000000000001E-2</v>
      </c>
      <c r="D14">
        <f t="shared" si="0"/>
        <v>7.0000000000000001E-3</v>
      </c>
      <c r="F14">
        <f t="shared" si="1"/>
        <v>5.4896583050251802E-2</v>
      </c>
      <c r="G14">
        <f t="shared" si="2"/>
        <v>1.6400000000000001E-2</v>
      </c>
    </row>
    <row r="15" spans="1:18">
      <c r="A15" t="s">
        <v>115</v>
      </c>
      <c r="B15">
        <v>9.4054817028776903E-3</v>
      </c>
      <c r="C15">
        <v>3.2000000000000001E-2</v>
      </c>
      <c r="D15">
        <f t="shared" si="0"/>
        <v>7.0000000000000001E-3</v>
      </c>
      <c r="F15">
        <f t="shared" si="1"/>
        <v>2.4054817028776902E-3</v>
      </c>
      <c r="G15">
        <f t="shared" si="2"/>
        <v>2.5000000000000001E-2</v>
      </c>
    </row>
    <row r="16" spans="1:18">
      <c r="A16" t="s">
        <v>116</v>
      </c>
      <c r="B16">
        <v>-3.5721274152494798E-3</v>
      </c>
      <c r="C16">
        <v>1.15E-2</v>
      </c>
      <c r="D16">
        <f t="shared" si="0"/>
        <v>7.0000000000000001E-3</v>
      </c>
      <c r="F16">
        <f t="shared" si="1"/>
        <v>-1.057212741524948E-2</v>
      </c>
      <c r="G16">
        <f t="shared" si="2"/>
        <v>4.4999999999999997E-3</v>
      </c>
    </row>
    <row r="17" spans="1:7">
      <c r="A17" t="s">
        <v>117</v>
      </c>
      <c r="B17">
        <v>6.7005627186340094E-2</v>
      </c>
      <c r="C17">
        <v>5.6899999999999999E-2</v>
      </c>
      <c r="D17">
        <f t="shared" si="0"/>
        <v>7.0000000000000001E-3</v>
      </c>
      <c r="F17">
        <f t="shared" si="1"/>
        <v>6.0005627186340095E-2</v>
      </c>
      <c r="G17">
        <f t="shared" si="2"/>
        <v>4.99E-2</v>
      </c>
    </row>
    <row r="18" spans="1:7">
      <c r="A18" t="s">
        <v>118</v>
      </c>
      <c r="B18">
        <v>-3.87033623099984E-2</v>
      </c>
      <c r="C18">
        <v>-3.5400000000000001E-2</v>
      </c>
      <c r="D18">
        <f t="shared" si="0"/>
        <v>7.0000000000000001E-3</v>
      </c>
      <c r="F18">
        <f t="shared" si="1"/>
        <v>-4.5703362309998399E-2</v>
      </c>
      <c r="G18">
        <f t="shared" si="2"/>
        <v>-4.24E-2</v>
      </c>
    </row>
    <row r="19" spans="1:7">
      <c r="A19" t="s">
        <v>119</v>
      </c>
      <c r="B19">
        <v>-1.5401433289223099E-2</v>
      </c>
      <c r="C19">
        <v>-2.23E-2</v>
      </c>
      <c r="D19">
        <f t="shared" si="0"/>
        <v>7.0000000000000001E-3</v>
      </c>
      <c r="F19">
        <f t="shared" si="1"/>
        <v>-2.2401433289223099E-2</v>
      </c>
      <c r="G19">
        <f t="shared" si="2"/>
        <v>-2.93E-2</v>
      </c>
    </row>
    <row r="20" spans="1:7">
      <c r="A20" t="s">
        <v>120</v>
      </c>
      <c r="B20">
        <v>-5.5204159568362401E-2</v>
      </c>
      <c r="C20">
        <v>4.3E-3</v>
      </c>
      <c r="D20">
        <f t="shared" si="0"/>
        <v>7.0000000000000001E-3</v>
      </c>
      <c r="F20">
        <f t="shared" si="1"/>
        <v>-6.2204159568362401E-2</v>
      </c>
      <c r="G20">
        <f t="shared" si="2"/>
        <v>-2.7000000000000001E-3</v>
      </c>
    </row>
    <row r="21" spans="1:7">
      <c r="A21" t="s">
        <v>121</v>
      </c>
      <c r="B21">
        <v>-1.43583341177253E-2</v>
      </c>
      <c r="C21">
        <v>2.7900000000000001E-2</v>
      </c>
      <c r="D21">
        <f t="shared" si="0"/>
        <v>7.0000000000000001E-3</v>
      </c>
      <c r="F21">
        <f t="shared" si="1"/>
        <v>-2.1358334117725301E-2</v>
      </c>
      <c r="G21">
        <f t="shared" si="2"/>
        <v>2.0900000000000002E-2</v>
      </c>
    </row>
    <row r="22" spans="1:7">
      <c r="A22" t="s">
        <v>122</v>
      </c>
      <c r="B22">
        <v>-1.1393220817302799E-2</v>
      </c>
      <c r="C22">
        <v>6.1999999999999998E-3</v>
      </c>
      <c r="D22">
        <f t="shared" si="0"/>
        <v>7.0000000000000001E-3</v>
      </c>
      <c r="F22">
        <f t="shared" si="1"/>
        <v>-1.83932208173028E-2</v>
      </c>
      <c r="G22">
        <f t="shared" si="2"/>
        <v>-8.0000000000000036E-4</v>
      </c>
    </row>
    <row r="23" spans="1:7">
      <c r="A23" t="s">
        <v>123</v>
      </c>
      <c r="B23">
        <v>3.7437389442292301E-2</v>
      </c>
      <c r="C23">
        <v>3.3499999999999898E-2</v>
      </c>
      <c r="D23">
        <f t="shared" si="0"/>
        <v>7.0000000000000001E-3</v>
      </c>
      <c r="F23">
        <f t="shared" si="1"/>
        <v>3.0437389442292302E-2</v>
      </c>
      <c r="G23">
        <f t="shared" si="2"/>
        <v>2.6499999999999899E-2</v>
      </c>
    </row>
    <row r="24" spans="1:7">
      <c r="A24" t="s">
        <v>124</v>
      </c>
      <c r="B24">
        <v>2.1614208167150799E-2</v>
      </c>
      <c r="C24">
        <v>3.5999999999999997E-2</v>
      </c>
      <c r="D24">
        <f t="shared" si="0"/>
        <v>7.0000000000000001E-3</v>
      </c>
      <c r="F24">
        <f t="shared" si="1"/>
        <v>1.46142081671508E-2</v>
      </c>
      <c r="G24">
        <f t="shared" si="2"/>
        <v>2.8999999999999998E-2</v>
      </c>
    </row>
    <row r="25" spans="1:7">
      <c r="A25" t="s">
        <v>125</v>
      </c>
      <c r="B25">
        <v>3.2290991097458401E-2</v>
      </c>
      <c r="C25">
        <v>2.0999999999999999E-3</v>
      </c>
      <c r="D25">
        <f t="shared" si="0"/>
        <v>7.0000000000000001E-3</v>
      </c>
      <c r="F25">
        <f t="shared" si="1"/>
        <v>2.5290991097458401E-2</v>
      </c>
      <c r="G25">
        <f t="shared" si="2"/>
        <v>-4.8999999999999998E-3</v>
      </c>
    </row>
    <row r="26" spans="1:7">
      <c r="A26" t="s">
        <v>126</v>
      </c>
      <c r="B26">
        <v>-0.23662461471363799</v>
      </c>
      <c r="C26">
        <v>-7.4899999999999994E-2</v>
      </c>
      <c r="D26">
        <f t="shared" si="0"/>
        <v>7.0000000000000001E-3</v>
      </c>
      <c r="F26">
        <f t="shared" si="1"/>
        <v>-0.243624614713638</v>
      </c>
      <c r="G26">
        <f t="shared" si="2"/>
        <v>-8.1900000000000001E-2</v>
      </c>
    </row>
    <row r="27" spans="1:7">
      <c r="A27" t="s">
        <v>127</v>
      </c>
      <c r="B27">
        <v>9.0294742845796902E-2</v>
      </c>
      <c r="C27">
        <v>1.8699999999999901E-2</v>
      </c>
      <c r="D27">
        <f t="shared" si="0"/>
        <v>7.0000000000000001E-3</v>
      </c>
      <c r="F27">
        <f t="shared" si="1"/>
        <v>8.3294742845796896E-2</v>
      </c>
      <c r="G27">
        <f t="shared" si="2"/>
        <v>1.1699999999999901E-2</v>
      </c>
    </row>
    <row r="28" spans="1:7">
      <c r="A28" t="s">
        <v>128</v>
      </c>
      <c r="B28">
        <v>-8.5297975685070401E-2</v>
      </c>
      <c r="C28">
        <v>-9.3600000000000003E-2</v>
      </c>
      <c r="D28">
        <f t="shared" si="0"/>
        <v>7.0000000000000001E-3</v>
      </c>
      <c r="F28">
        <f t="shared" si="1"/>
        <v>-9.2297975685070408E-2</v>
      </c>
      <c r="G28">
        <f t="shared" si="2"/>
        <v>-0.10060000000000001</v>
      </c>
    </row>
    <row r="29" spans="1:7">
      <c r="A29" t="s">
        <v>129</v>
      </c>
      <c r="B29">
        <v>0.18254592606984599</v>
      </c>
      <c r="C29">
        <v>8.6199999999999999E-2</v>
      </c>
      <c r="D29">
        <f t="shared" si="0"/>
        <v>7.0000000000000001E-3</v>
      </c>
      <c r="F29">
        <f t="shared" si="1"/>
        <v>0.17554592606984598</v>
      </c>
      <c r="G29">
        <f t="shared" si="2"/>
        <v>7.9199999999999993E-2</v>
      </c>
    </row>
    <row r="30" spans="1:7">
      <c r="A30" t="s">
        <v>130</v>
      </c>
      <c r="B30">
        <v>3.9572792351278897E-2</v>
      </c>
      <c r="C30">
        <v>3.5799999999999998E-2</v>
      </c>
      <c r="D30">
        <f t="shared" si="0"/>
        <v>7.0000000000000001E-3</v>
      </c>
      <c r="F30">
        <f t="shared" si="1"/>
        <v>3.2572792351278898E-2</v>
      </c>
      <c r="G30">
        <f t="shared" si="2"/>
        <v>2.8799999999999999E-2</v>
      </c>
    </row>
    <row r="31" spans="1:7">
      <c r="A31" t="s">
        <v>131</v>
      </c>
      <c r="B31">
        <v>2.1501498060615399E-2</v>
      </c>
      <c r="C31">
        <v>1.29E-2</v>
      </c>
      <c r="D31">
        <f t="shared" si="0"/>
        <v>7.0000000000000001E-3</v>
      </c>
      <c r="F31">
        <f t="shared" si="1"/>
        <v>1.45014980606154E-2</v>
      </c>
      <c r="G31">
        <f t="shared" si="2"/>
        <v>5.8999999999999999E-3</v>
      </c>
    </row>
    <row r="32" spans="1:7">
      <c r="A32" t="s">
        <v>132</v>
      </c>
      <c r="B32">
        <v>-5.8824325616960698E-3</v>
      </c>
      <c r="C32">
        <v>4.1699999999999897E-2</v>
      </c>
      <c r="D32">
        <f t="shared" si="0"/>
        <v>7.0000000000000001E-3</v>
      </c>
      <c r="F32">
        <f t="shared" si="1"/>
        <v>-1.2882432561696071E-2</v>
      </c>
      <c r="G32">
        <f t="shared" si="2"/>
        <v>3.4699999999999898E-2</v>
      </c>
    </row>
    <row r="33" spans="1:7">
      <c r="A33" t="s">
        <v>133</v>
      </c>
      <c r="B33">
        <v>-8.3920448264016595E-2</v>
      </c>
      <c r="C33">
        <v>-6.7299999999999999E-2</v>
      </c>
      <c r="D33">
        <f t="shared" si="0"/>
        <v>7.0000000000000001E-3</v>
      </c>
      <c r="F33">
        <f t="shared" si="1"/>
        <v>-9.0920448264016601E-2</v>
      </c>
      <c r="G33">
        <f t="shared" si="2"/>
        <v>-7.4300000000000005E-2</v>
      </c>
    </row>
    <row r="34" spans="1:7">
      <c r="A34" t="s">
        <v>134</v>
      </c>
      <c r="B34">
        <v>8.5912286105190597E-2</v>
      </c>
      <c r="C34">
        <v>7.1099999999999997E-2</v>
      </c>
      <c r="D34">
        <f t="shared" si="0"/>
        <v>7.0000000000000001E-3</v>
      </c>
      <c r="F34">
        <f t="shared" si="1"/>
        <v>7.8912286105190591E-2</v>
      </c>
      <c r="G34">
        <f t="shared" si="2"/>
        <v>6.409999999999999E-2</v>
      </c>
    </row>
    <row r="35" spans="1:7">
      <c r="A35" t="s">
        <v>135</v>
      </c>
      <c r="B35">
        <v>7.4981704280265099E-2</v>
      </c>
      <c r="C35">
        <v>1.38E-2</v>
      </c>
      <c r="D35">
        <f t="shared" si="0"/>
        <v>7.0000000000000001E-3</v>
      </c>
      <c r="F35">
        <f t="shared" si="1"/>
        <v>6.7981704280265093E-2</v>
      </c>
      <c r="G35">
        <f t="shared" si="2"/>
        <v>6.7999999999999996E-3</v>
      </c>
    </row>
    <row r="36" spans="1:7">
      <c r="A36" t="s">
        <v>136</v>
      </c>
      <c r="B36">
        <v>-7.4966739127110701E-2</v>
      </c>
      <c r="C36">
        <v>-2.4199999999999999E-2</v>
      </c>
      <c r="D36">
        <f t="shared" si="0"/>
        <v>7.0000000000000001E-3</v>
      </c>
      <c r="F36">
        <f t="shared" si="1"/>
        <v>-8.1966739127110708E-2</v>
      </c>
      <c r="G36">
        <f t="shared" si="2"/>
        <v>-3.1199999999999999E-2</v>
      </c>
    </row>
    <row r="37" spans="1:7">
      <c r="A37" t="s">
        <v>137</v>
      </c>
      <c r="B37">
        <v>7.2972721469506799E-2</v>
      </c>
      <c r="C37">
        <v>1.61E-2</v>
      </c>
      <c r="D37">
        <f t="shared" ref="D37:D63" si="3">0.007</f>
        <v>7.0000000000000001E-3</v>
      </c>
      <c r="F37">
        <f t="shared" ref="F37:F63" si="4">B37-D37</f>
        <v>6.5972721469506793E-2</v>
      </c>
      <c r="G37">
        <f t="shared" ref="G37:G63" si="5">C37-D37</f>
        <v>9.1000000000000004E-3</v>
      </c>
    </row>
    <row r="38" spans="1:7">
      <c r="A38" t="s">
        <v>138</v>
      </c>
      <c r="B38">
        <v>-8.0387834747274498E-2</v>
      </c>
      <c r="C38">
        <v>2.2100000000000002E-2</v>
      </c>
      <c r="D38">
        <f t="shared" si="3"/>
        <v>7.0000000000000001E-3</v>
      </c>
      <c r="F38">
        <f t="shared" si="4"/>
        <v>-8.7387834747274504E-2</v>
      </c>
      <c r="G38">
        <f t="shared" si="5"/>
        <v>1.5100000000000002E-2</v>
      </c>
    </row>
    <row r="39" spans="1:7">
      <c r="A39" t="s">
        <v>139</v>
      </c>
      <c r="B39">
        <v>1.72586475114084E-2</v>
      </c>
      <c r="C39">
        <v>3.9899999999999998E-2</v>
      </c>
      <c r="D39">
        <f t="shared" si="3"/>
        <v>7.0000000000000001E-3</v>
      </c>
      <c r="F39">
        <f t="shared" si="4"/>
        <v>1.0258647511408401E-2</v>
      </c>
      <c r="G39">
        <f t="shared" si="5"/>
        <v>3.2899999999999999E-2</v>
      </c>
    </row>
    <row r="40" spans="1:7">
      <c r="A40" t="s">
        <v>140</v>
      </c>
      <c r="B40">
        <v>-3.0495484202665E-3</v>
      </c>
      <c r="C40">
        <v>2.9100000000000001E-2</v>
      </c>
      <c r="D40">
        <f t="shared" si="3"/>
        <v>7.0000000000000001E-3</v>
      </c>
      <c r="F40">
        <f t="shared" si="4"/>
        <v>-1.0049548420266501E-2</v>
      </c>
      <c r="G40">
        <f t="shared" si="5"/>
        <v>2.2100000000000002E-2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f t="shared" si="3"/>
        <v>7.0000000000000001E-3</v>
      </c>
      <c r="F41">
        <f t="shared" si="4"/>
        <v>6.5291667790955299E-2</v>
      </c>
      <c r="G41">
        <f t="shared" si="5"/>
        <v>-6.8000000000000014E-3</v>
      </c>
    </row>
    <row r="42" spans="1:7">
      <c r="A42" t="s">
        <v>142</v>
      </c>
      <c r="B42">
        <v>-8.5026984485784898E-2</v>
      </c>
      <c r="C42">
        <v>-8.0100000000000005E-2</v>
      </c>
      <c r="D42">
        <f t="shared" si="3"/>
        <v>7.0000000000000001E-3</v>
      </c>
      <c r="F42">
        <f t="shared" si="4"/>
        <v>-9.2026984485784905E-2</v>
      </c>
      <c r="G42">
        <f t="shared" si="5"/>
        <v>-8.7100000000000011E-2</v>
      </c>
    </row>
    <row r="43" spans="1:7">
      <c r="A43" t="s">
        <v>143</v>
      </c>
      <c r="B43">
        <v>-0.14767567632833201</v>
      </c>
      <c r="C43">
        <v>-0.1326</v>
      </c>
      <c r="D43">
        <f t="shared" si="3"/>
        <v>7.0000000000000001E-3</v>
      </c>
      <c r="F43">
        <f t="shared" si="4"/>
        <v>-0.15467567632833201</v>
      </c>
      <c r="G43">
        <f t="shared" si="5"/>
        <v>-0.1396</v>
      </c>
    </row>
    <row r="44" spans="1:7">
      <c r="A44" t="s">
        <v>144</v>
      </c>
      <c r="B44">
        <v>0.13188481384076101</v>
      </c>
      <c r="C44">
        <v>0.13650000000000001</v>
      </c>
      <c r="D44">
        <f t="shared" si="3"/>
        <v>7.0000000000000001E-3</v>
      </c>
      <c r="F44">
        <f t="shared" si="4"/>
        <v>0.124884813840761</v>
      </c>
      <c r="G44">
        <f t="shared" si="5"/>
        <v>0.1295</v>
      </c>
    </row>
    <row r="45" spans="1:7">
      <c r="A45" t="s">
        <v>145</v>
      </c>
      <c r="B45">
        <v>8.0842695879219592E-3</v>
      </c>
      <c r="C45">
        <v>5.5899999999999998E-2</v>
      </c>
      <c r="D45">
        <f t="shared" si="3"/>
        <v>7.0000000000000001E-3</v>
      </c>
      <c r="F45">
        <f t="shared" si="4"/>
        <v>1.0842695879219591E-3</v>
      </c>
      <c r="G45">
        <f t="shared" si="5"/>
        <v>4.8899999999999999E-2</v>
      </c>
    </row>
    <row r="46" spans="1:7">
      <c r="A46" t="s">
        <v>146</v>
      </c>
      <c r="B46">
        <v>-3.30662762235025E-2</v>
      </c>
      <c r="C46">
        <v>2.47E-2</v>
      </c>
      <c r="D46">
        <f t="shared" si="3"/>
        <v>7.0000000000000001E-3</v>
      </c>
      <c r="F46">
        <f t="shared" si="4"/>
        <v>-4.0066276223502499E-2</v>
      </c>
      <c r="G46">
        <f t="shared" si="5"/>
        <v>1.77E-2</v>
      </c>
    </row>
    <row r="47" spans="1:7">
      <c r="A47" t="s">
        <v>147</v>
      </c>
      <c r="B47">
        <v>1.7967914804698001E-2</v>
      </c>
      <c r="C47">
        <v>5.7799999999999997E-2</v>
      </c>
      <c r="D47">
        <f t="shared" si="3"/>
        <v>7.0000000000000001E-3</v>
      </c>
      <c r="F47">
        <f t="shared" si="4"/>
        <v>1.0967914804698001E-2</v>
      </c>
      <c r="G47">
        <f t="shared" si="5"/>
        <v>5.0799999999999998E-2</v>
      </c>
    </row>
    <row r="48" spans="1:7">
      <c r="A48" t="s">
        <v>148</v>
      </c>
      <c r="B48">
        <v>1.61423811185867E-2</v>
      </c>
      <c r="C48">
        <v>7.6399999999999996E-2</v>
      </c>
      <c r="D48">
        <f t="shared" si="3"/>
        <v>7.0000000000000001E-3</v>
      </c>
      <c r="F48">
        <f t="shared" si="4"/>
        <v>9.142381118586701E-3</v>
      </c>
      <c r="G48">
        <f t="shared" si="5"/>
        <v>6.9399999999999989E-2</v>
      </c>
    </row>
    <row r="49" spans="1:7">
      <c r="A49" t="s">
        <v>149</v>
      </c>
      <c r="B49">
        <v>-1.32998217325723E-2</v>
      </c>
      <c r="C49">
        <v>-3.6199999999999899E-2</v>
      </c>
      <c r="D49">
        <f t="shared" si="3"/>
        <v>7.0000000000000001E-3</v>
      </c>
      <c r="F49">
        <f t="shared" si="4"/>
        <v>-2.0299821732572301E-2</v>
      </c>
      <c r="G49">
        <f t="shared" si="5"/>
        <v>-4.3199999999999898E-2</v>
      </c>
    </row>
    <row r="50" spans="1:7">
      <c r="A50" t="s">
        <v>150</v>
      </c>
      <c r="B50">
        <v>-8.2271770332119298E-2</v>
      </c>
      <c r="C50">
        <v>-2.0899999999999998E-2</v>
      </c>
      <c r="D50">
        <f t="shared" si="3"/>
        <v>7.0000000000000001E-3</v>
      </c>
      <c r="F50">
        <f t="shared" si="4"/>
        <v>-8.9271770332119305E-2</v>
      </c>
      <c r="G50">
        <f t="shared" si="5"/>
        <v>-2.7899999999999998E-2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f t="shared" si="3"/>
        <v>7.0000000000000001E-3</v>
      </c>
      <c r="F51">
        <f t="shared" si="4"/>
        <v>0.115256088111321</v>
      </c>
      <c r="G51">
        <f t="shared" si="5"/>
        <v>0.11779999999999999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f t="shared" si="3"/>
        <v>7.0000000000000001E-3</v>
      </c>
      <c r="F52">
        <f t="shared" si="4"/>
        <v>1.21062687081267E-2</v>
      </c>
      <c r="G52">
        <f t="shared" si="5"/>
        <v>3.9399999999999998E-2</v>
      </c>
    </row>
    <row r="53" spans="1:7">
      <c r="A53" t="s">
        <v>153</v>
      </c>
      <c r="B53">
        <v>-5.3781434156484599E-2</v>
      </c>
      <c r="C53">
        <v>-2.9999999999999997E-4</v>
      </c>
      <c r="D53">
        <f t="shared" si="3"/>
        <v>7.0000000000000001E-3</v>
      </c>
      <c r="F53">
        <f t="shared" si="4"/>
        <v>-6.0781434156484598E-2</v>
      </c>
      <c r="G53">
        <f t="shared" si="5"/>
        <v>-7.3000000000000001E-3</v>
      </c>
    </row>
    <row r="54" spans="1:7">
      <c r="A54" t="s">
        <v>154</v>
      </c>
      <c r="B54">
        <v>1.18314414028388E-2</v>
      </c>
      <c r="C54">
        <v>2.7799999999999998E-2</v>
      </c>
      <c r="D54">
        <f t="shared" si="3"/>
        <v>7.0000000000000001E-3</v>
      </c>
      <c r="F54">
        <f t="shared" si="4"/>
        <v>4.8314414028388002E-3</v>
      </c>
      <c r="G54">
        <f t="shared" si="5"/>
        <v>2.0799999999999999E-2</v>
      </c>
    </row>
    <row r="55" spans="1:7">
      <c r="A55" t="s">
        <v>155</v>
      </c>
      <c r="B55">
        <v>0.120491111390693</v>
      </c>
      <c r="C55">
        <v>3.0800000000000001E-2</v>
      </c>
      <c r="D55">
        <f t="shared" si="3"/>
        <v>7.0000000000000001E-3</v>
      </c>
      <c r="F55">
        <f t="shared" si="4"/>
        <v>0.113491111390693</v>
      </c>
      <c r="G55">
        <f t="shared" si="5"/>
        <v>2.3800000000000002E-2</v>
      </c>
    </row>
    <row r="56" spans="1:7">
      <c r="A56" t="s">
        <v>156</v>
      </c>
      <c r="B56">
        <v>6.4685559815085905E-2</v>
      </c>
      <c r="C56">
        <v>4.9299999999999997E-2</v>
      </c>
      <c r="D56">
        <f t="shared" si="3"/>
        <v>7.0000000000000001E-3</v>
      </c>
      <c r="F56">
        <f t="shared" si="4"/>
        <v>5.7685559815085906E-2</v>
      </c>
      <c r="G56">
        <f t="shared" si="5"/>
        <v>4.2299999999999997E-2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f t="shared" si="3"/>
        <v>7.0000000000000001E-3</v>
      </c>
      <c r="F57">
        <f t="shared" si="4"/>
        <v>1.74293576702301E-2</v>
      </c>
      <c r="G57">
        <f t="shared" si="5"/>
        <v>-4.1000000000000003E-3</v>
      </c>
    </row>
    <row r="58" spans="1:7">
      <c r="A58" t="s">
        <v>158</v>
      </c>
      <c r="B58">
        <v>1.9827391542668101E-2</v>
      </c>
      <c r="C58">
        <v>2.75E-2</v>
      </c>
      <c r="D58">
        <f t="shared" si="3"/>
        <v>7.0000000000000001E-3</v>
      </c>
      <c r="F58">
        <f t="shared" si="4"/>
        <v>1.2827391542668102E-2</v>
      </c>
      <c r="G58">
        <f t="shared" si="5"/>
        <v>2.0500000000000001E-2</v>
      </c>
    </row>
    <row r="59" spans="1:7">
      <c r="A59" t="s">
        <v>159</v>
      </c>
      <c r="B59">
        <v>-3.8406380833571598E-2</v>
      </c>
      <c r="C59">
        <v>1.2699999999999999E-2</v>
      </c>
      <c r="D59">
        <f t="shared" si="3"/>
        <v>7.0000000000000001E-3</v>
      </c>
      <c r="F59">
        <f t="shared" si="4"/>
        <v>-4.5406380833571597E-2</v>
      </c>
      <c r="G59">
        <f t="shared" si="5"/>
        <v>5.6999999999999993E-3</v>
      </c>
    </row>
    <row r="60" spans="1:7">
      <c r="A60" t="s">
        <v>160</v>
      </c>
      <c r="B60">
        <v>7.06378682017594E-3</v>
      </c>
      <c r="C60">
        <v>2.8999999999999901E-2</v>
      </c>
      <c r="D60">
        <f t="shared" si="3"/>
        <v>7.0000000000000001E-3</v>
      </c>
      <c r="F60">
        <f t="shared" si="4"/>
        <v>6.3786820175939889E-5</v>
      </c>
      <c r="G60">
        <f t="shared" si="5"/>
        <v>2.1999999999999902E-2</v>
      </c>
    </row>
    <row r="61" spans="1:7">
      <c r="A61" t="s">
        <v>161</v>
      </c>
      <c r="B61">
        <v>-1.00470631595045E-2</v>
      </c>
      <c r="C61">
        <v>-4.3700000000000003E-2</v>
      </c>
      <c r="D61">
        <f t="shared" si="3"/>
        <v>7.0000000000000001E-3</v>
      </c>
      <c r="F61">
        <f t="shared" si="4"/>
        <v>-1.7047063159504501E-2</v>
      </c>
      <c r="G61">
        <f t="shared" si="5"/>
        <v>-5.0700000000000002E-2</v>
      </c>
    </row>
    <row r="62" spans="1:7">
      <c r="A62" t="s">
        <v>162</v>
      </c>
      <c r="B62">
        <v>-9.9546513084460705E-2</v>
      </c>
      <c r="C62">
        <v>6.6500000000000004E-2</v>
      </c>
      <c r="D62">
        <f t="shared" si="3"/>
        <v>7.0000000000000001E-3</v>
      </c>
      <c r="F62">
        <f t="shared" si="4"/>
        <v>-0.10654651308446071</v>
      </c>
      <c r="G62">
        <f t="shared" si="5"/>
        <v>5.9500000000000004E-2</v>
      </c>
    </row>
    <row r="63" spans="1:7">
      <c r="A63" t="s">
        <v>163</v>
      </c>
      <c r="B63">
        <v>-7.8250983122879394E-3</v>
      </c>
      <c r="C63">
        <v>-1.55E-2</v>
      </c>
      <c r="D63">
        <f t="shared" si="3"/>
        <v>7.0000000000000001E-3</v>
      </c>
      <c r="F63">
        <f t="shared" si="4"/>
        <v>-1.482509831228794E-2</v>
      </c>
      <c r="G63">
        <f t="shared" si="5"/>
        <v>-2.2499999999999999E-2</v>
      </c>
    </row>
  </sheetData>
  <mergeCells count="6">
    <mergeCell ref="F3:G3"/>
    <mergeCell ref="L2:M2"/>
    <mergeCell ref="B3:C3"/>
    <mergeCell ref="I2:J2"/>
    <mergeCell ref="L1:M1"/>
    <mergeCell ref="I1:J1"/>
  </mergeCells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J61"/>
  <sheetViews>
    <sheetView workbookViewId="0">
      <selection activeCell="T32" sqref="T32"/>
    </sheetView>
  </sheetViews>
  <sheetFormatPr defaultRowHeight="15"/>
  <cols>
    <col min="1" max="1" width="10.7109375" bestFit="1" customWidth="1"/>
    <col min="5" max="5" width="3.85546875" customWidth="1"/>
    <col min="6" max="6" width="12.7109375" bestFit="1" customWidth="1"/>
  </cols>
  <sheetData>
    <row r="1" spans="1:9">
      <c r="B1" t="s">
        <v>89</v>
      </c>
      <c r="C1" t="s">
        <v>90</v>
      </c>
    </row>
    <row r="2" spans="1:9">
      <c r="A2" s="46">
        <v>42766</v>
      </c>
      <c r="B2">
        <v>3.5005350251831102E-2</v>
      </c>
      <c r="C2">
        <v>4.3127540545249497E-2</v>
      </c>
      <c r="F2" s="1" t="s">
        <v>80</v>
      </c>
      <c r="G2">
        <f>INTERCEPT(B2:B61,C2:C61)</f>
        <v>3.359634137927902E-3</v>
      </c>
    </row>
    <row r="3" spans="1:9">
      <c r="A3" s="46">
        <v>42794</v>
      </c>
      <c r="B3">
        <v>3.0163730551132101E-2</v>
      </c>
      <c r="C3">
        <v>4.9392658215118797E-2</v>
      </c>
      <c r="F3" s="1" t="s">
        <v>81</v>
      </c>
      <c r="G3">
        <f>SLOPE(B2:B61,C2:C61)</f>
        <v>0.83426613428840535</v>
      </c>
    </row>
    <row r="4" spans="1:9">
      <c r="A4" s="46">
        <v>42825</v>
      </c>
      <c r="B4">
        <v>3.3967253406387002E-3</v>
      </c>
      <c r="C4">
        <v>2.2534900259262001E-2</v>
      </c>
    </row>
    <row r="5" spans="1:9">
      <c r="A5" s="46">
        <v>42853</v>
      </c>
      <c r="B5">
        <v>9.0493079550522604E-2</v>
      </c>
      <c r="C5">
        <v>2.3372246451298501E-2</v>
      </c>
    </row>
    <row r="6" spans="1:9">
      <c r="A6" s="46">
        <v>42886</v>
      </c>
      <c r="B6">
        <v>6.7678369318538906E-2</v>
      </c>
      <c r="C6">
        <v>4.4092265437206998E-2</v>
      </c>
      <c r="F6" t="s">
        <v>91</v>
      </c>
      <c r="H6">
        <f>G3^2*VARP(C2:C61)</f>
        <v>1.91308062559842E-3</v>
      </c>
    </row>
    <row r="7" spans="1:9">
      <c r="A7" s="46">
        <v>42916</v>
      </c>
      <c r="B7">
        <v>-5.8160889703825901E-2</v>
      </c>
      <c r="C7">
        <v>-2.5369372697649901E-2</v>
      </c>
      <c r="F7" t="s">
        <v>92</v>
      </c>
      <c r="H7">
        <f>VARP(B2:B61)</f>
        <v>4.0184408458087848E-3</v>
      </c>
    </row>
    <row r="8" spans="1:9">
      <c r="A8" s="46">
        <v>42947</v>
      </c>
      <c r="B8">
        <v>1.7016615877347201E-2</v>
      </c>
      <c r="C8">
        <v>4.1323190188733497E-2</v>
      </c>
    </row>
    <row r="9" spans="1:9">
      <c r="A9" s="46">
        <v>42978</v>
      </c>
      <c r="B9">
        <v>1.03014174874405E-2</v>
      </c>
      <c r="C9">
        <v>3.1092807146359001E-2</v>
      </c>
      <c r="H9">
        <f>H6/H7</f>
        <v>0.47607534837641174</v>
      </c>
      <c r="I9" t="s">
        <v>93</v>
      </c>
    </row>
    <row r="10" spans="1:9">
      <c r="A10" s="46">
        <v>43007</v>
      </c>
      <c r="B10">
        <v>1.9345903288885299E-2</v>
      </c>
      <c r="C10">
        <v>7.9180278130502602E-3</v>
      </c>
      <c r="H10">
        <f>1-H9</f>
        <v>0.52392465162358826</v>
      </c>
      <c r="I10" t="s">
        <v>94</v>
      </c>
    </row>
    <row r="11" spans="1:9">
      <c r="A11" s="46">
        <v>43039</v>
      </c>
      <c r="B11">
        <v>6.0921076022031097E-2</v>
      </c>
      <c r="C11">
        <v>7.3952124414784506E-2</v>
      </c>
    </row>
    <row r="12" spans="1:9">
      <c r="A12" s="46">
        <v>43069</v>
      </c>
      <c r="B12">
        <v>3.0298969686141301E-3</v>
      </c>
      <c r="C12">
        <v>1.09049030122372E-2</v>
      </c>
    </row>
    <row r="13" spans="1:9">
      <c r="A13" s="46">
        <v>43098</v>
      </c>
      <c r="B13">
        <v>1.66285259542393E-2</v>
      </c>
      <c r="C13">
        <v>9.5124326992485195E-4</v>
      </c>
    </row>
    <row r="14" spans="1:9">
      <c r="A14" s="46">
        <v>43131</v>
      </c>
      <c r="B14">
        <v>0.122289674675787</v>
      </c>
      <c r="C14">
        <v>7.55178653347231E-2</v>
      </c>
    </row>
    <row r="15" spans="1:9">
      <c r="A15" s="46">
        <v>43159</v>
      </c>
      <c r="B15">
        <v>-6.6231267190693402E-2</v>
      </c>
      <c r="C15">
        <v>9.5943106815670701E-4</v>
      </c>
    </row>
    <row r="16" spans="1:9">
      <c r="A16" s="46">
        <v>43188</v>
      </c>
      <c r="B16">
        <v>-6.0493538153550498E-2</v>
      </c>
      <c r="C16">
        <v>-3.3752706022296797E-2</v>
      </c>
    </row>
    <row r="17" spans="1:10">
      <c r="A17" s="46">
        <v>43220</v>
      </c>
      <c r="B17">
        <v>-1.7895363496205501E-2</v>
      </c>
      <c r="C17">
        <v>-2.33787331550283E-4</v>
      </c>
    </row>
    <row r="18" spans="1:10">
      <c r="A18" s="46">
        <v>43251</v>
      </c>
      <c r="B18">
        <v>7.9934793088498796E-2</v>
      </c>
      <c r="C18">
        <v>7.04842712686128E-2</v>
      </c>
    </row>
    <row r="19" spans="1:10">
      <c r="A19" s="46">
        <v>43280</v>
      </c>
      <c r="B19">
        <v>2.6536310369318101E-2</v>
      </c>
      <c r="C19">
        <v>-6.0984965911461799E-3</v>
      </c>
    </row>
    <row r="20" spans="1:10">
      <c r="A20" s="46">
        <v>43312</v>
      </c>
      <c r="B20">
        <v>8.6814472660633205E-2</v>
      </c>
      <c r="C20">
        <v>2.6240213676486102E-2</v>
      </c>
    </row>
    <row r="21" spans="1:10">
      <c r="A21" s="46">
        <v>43343</v>
      </c>
      <c r="B21">
        <v>3.73207593938997E-3</v>
      </c>
      <c r="C21">
        <v>8.9385619366770697E-2</v>
      </c>
      <c r="I21" s="187"/>
    </row>
    <row r="22" spans="1:10">
      <c r="A22" s="46">
        <v>43371</v>
      </c>
      <c r="B22">
        <v>-2.0068267408298101E-2</v>
      </c>
      <c r="C22">
        <v>2.04473980356001E-3</v>
      </c>
      <c r="I22" s="187"/>
      <c r="J22" s="46"/>
    </row>
    <row r="23" spans="1:10">
      <c r="A23" s="46">
        <v>43404</v>
      </c>
      <c r="B23">
        <v>-9.6513904829285305E-2</v>
      </c>
      <c r="C23">
        <v>-8.4764961387139903E-2</v>
      </c>
    </row>
    <row r="24" spans="1:10">
      <c r="A24" s="46">
        <v>43434</v>
      </c>
      <c r="B24">
        <v>1.7486171695620899E-2</v>
      </c>
      <c r="C24">
        <v>-1.46718536047533E-2</v>
      </c>
    </row>
    <row r="25" spans="1:10">
      <c r="A25" s="46">
        <v>43465</v>
      </c>
      <c r="B25">
        <v>-5.8297717346260797E-2</v>
      </c>
      <c r="C25">
        <v>-8.3406341209425305E-2</v>
      </c>
    </row>
    <row r="26" spans="1:10">
      <c r="A26" s="46">
        <v>43496</v>
      </c>
      <c r="B26">
        <v>7.7447994886167701E-2</v>
      </c>
      <c r="C26">
        <v>7.9901977980030403E-2</v>
      </c>
    </row>
    <row r="27" spans="1:10">
      <c r="A27" s="46">
        <v>43524</v>
      </c>
      <c r="B27">
        <v>5.8623326532796101E-4</v>
      </c>
      <c r="C27">
        <v>7.3268312864934501E-2</v>
      </c>
    </row>
    <row r="28" spans="1:10">
      <c r="A28" s="46">
        <v>43553</v>
      </c>
      <c r="B28">
        <v>4.46850682512311E-2</v>
      </c>
      <c r="C28">
        <v>4.0712179807876302E-2</v>
      </c>
    </row>
    <row r="29" spans="1:10">
      <c r="A29" s="46">
        <v>43585</v>
      </c>
      <c r="B29">
        <v>1.8752768750149699E-2</v>
      </c>
      <c r="C29">
        <v>6.3699386428246796E-2</v>
      </c>
    </row>
    <row r="30" spans="1:10">
      <c r="A30" s="46">
        <v>43616</v>
      </c>
      <c r="B30">
        <v>-7.7116804522148502E-2</v>
      </c>
      <c r="C30">
        <v>-8.8796286850664097E-2</v>
      </c>
    </row>
    <row r="31" spans="1:10">
      <c r="A31" s="46">
        <v>43644</v>
      </c>
      <c r="B31">
        <v>-2.14188442583596E-2</v>
      </c>
      <c r="C31">
        <v>8.7745901381501595E-2</v>
      </c>
    </row>
    <row r="32" spans="1:10">
      <c r="A32" s="46">
        <v>43677</v>
      </c>
      <c r="B32">
        <v>0.12504608075174001</v>
      </c>
      <c r="C32">
        <v>3.5374023752935302E-2</v>
      </c>
    </row>
    <row r="33" spans="1:3">
      <c r="A33" s="46">
        <v>43707</v>
      </c>
      <c r="B33">
        <v>-2.2713776870851299E-2</v>
      </c>
      <c r="C33">
        <v>-2.1937242728503701E-2</v>
      </c>
    </row>
    <row r="34" spans="1:3">
      <c r="A34" s="46">
        <v>43738</v>
      </c>
      <c r="B34">
        <v>2.5711224915209101E-2</v>
      </c>
      <c r="C34">
        <v>1.3212469398426499E-2</v>
      </c>
    </row>
    <row r="35" spans="1:3">
      <c r="A35" s="46">
        <v>43769</v>
      </c>
      <c r="B35">
        <v>3.0840062341687902E-2</v>
      </c>
      <c r="C35">
        <v>3.75319632007097E-2</v>
      </c>
    </row>
    <row r="36" spans="1:3">
      <c r="A36" s="46">
        <v>43798</v>
      </c>
      <c r="B36">
        <v>3.5978642544818702E-2</v>
      </c>
      <c r="C36">
        <v>5.5938019282914503E-2</v>
      </c>
    </row>
    <row r="37" spans="1:3">
      <c r="A37" s="46">
        <v>43830</v>
      </c>
      <c r="B37">
        <v>2.70687220616103E-2</v>
      </c>
      <c r="C37">
        <v>3.9673335377829202E-2</v>
      </c>
    </row>
    <row r="38" spans="1:3">
      <c r="A38" s="46">
        <v>43861</v>
      </c>
      <c r="B38">
        <v>6.9725780860737899E-2</v>
      </c>
      <c r="C38">
        <v>3.8104921538053997E-2</v>
      </c>
    </row>
    <row r="39" spans="1:3">
      <c r="A39" s="46">
        <v>43889</v>
      </c>
      <c r="B39">
        <v>-6.5278708095040994E-2</v>
      </c>
      <c r="C39">
        <v>-7.2901141039972694E-2</v>
      </c>
    </row>
    <row r="40" spans="1:3">
      <c r="A40" s="46">
        <v>43921</v>
      </c>
      <c r="B40">
        <v>-0.13238756679344699</v>
      </c>
      <c r="C40">
        <v>-9.7297012926549797E-2</v>
      </c>
    </row>
    <row r="41" spans="1:3">
      <c r="A41" s="46">
        <v>43951</v>
      </c>
      <c r="B41">
        <v>0.158999963650475</v>
      </c>
      <c r="C41">
        <v>0.142048165001602</v>
      </c>
    </row>
    <row r="42" spans="1:3">
      <c r="A42" s="46">
        <v>43980</v>
      </c>
      <c r="B42">
        <v>6.4468754367909206E-2</v>
      </c>
      <c r="C42">
        <v>7.8636401191062896E-2</v>
      </c>
    </row>
    <row r="43" spans="1:3">
      <c r="A43" s="46">
        <v>44012</v>
      </c>
      <c r="B43">
        <v>-1.0791597251766E-2</v>
      </c>
      <c r="C43">
        <v>7.0382231008087895E-2</v>
      </c>
    </row>
    <row r="44" spans="1:3">
      <c r="A44" s="46">
        <v>44043</v>
      </c>
      <c r="B44">
        <v>4.9292972699740097E-2</v>
      </c>
      <c r="C44">
        <v>5.9416545349933798E-2</v>
      </c>
    </row>
    <row r="45" spans="1:3">
      <c r="A45" s="46">
        <v>44074</v>
      </c>
      <c r="B45">
        <v>9.5151102369736798E-2</v>
      </c>
      <c r="C45">
        <v>0.11135577449204501</v>
      </c>
    </row>
    <row r="46" spans="1:3">
      <c r="A46" s="46">
        <v>44104</v>
      </c>
      <c r="B46">
        <v>-0.1005995905345</v>
      </c>
      <c r="C46">
        <v>-4.8668409560885299E-2</v>
      </c>
    </row>
    <row r="47" spans="1:3">
      <c r="A47" s="46">
        <v>44134</v>
      </c>
      <c r="B47">
        <v>0.102695150295326</v>
      </c>
      <c r="C47">
        <v>-4.3217259726645099E-2</v>
      </c>
    </row>
    <row r="48" spans="1:3">
      <c r="A48" s="46">
        <v>44165</v>
      </c>
      <c r="B48">
        <v>8.5569695327646203E-2</v>
      </c>
      <c r="C48">
        <v>0.12530610384319901</v>
      </c>
    </row>
    <row r="49" spans="1:3">
      <c r="A49" s="46">
        <v>44196</v>
      </c>
      <c r="B49">
        <v>-1.0031975268655199E-3</v>
      </c>
      <c r="C49">
        <v>5.7149216161112897E-2</v>
      </c>
    </row>
    <row r="50" spans="1:3">
      <c r="A50" s="46">
        <v>44225</v>
      </c>
      <c r="B50">
        <v>4.2632811118439001E-2</v>
      </c>
      <c r="C50">
        <v>-7.03806751696369E-3</v>
      </c>
    </row>
    <row r="51" spans="1:3">
      <c r="A51" s="46">
        <v>44253</v>
      </c>
      <c r="B51">
        <v>0.106465091929161</v>
      </c>
      <c r="C51">
        <v>1.4802096038963E-2</v>
      </c>
    </row>
    <row r="52" spans="1:3">
      <c r="A52" s="46">
        <v>44286</v>
      </c>
      <c r="B52">
        <v>2.0084961578440499E-2</v>
      </c>
      <c r="C52">
        <v>7.3931208225715599E-3</v>
      </c>
    </row>
    <row r="53" spans="1:3">
      <c r="A53" s="46">
        <v>44316</v>
      </c>
      <c r="B53">
        <v>0.141079833268663</v>
      </c>
      <c r="C53">
        <v>5.1465859663854398E-2</v>
      </c>
    </row>
    <row r="54" spans="1:3">
      <c r="A54" s="46">
        <v>44344</v>
      </c>
      <c r="B54">
        <v>1.4234534337157401E-3</v>
      </c>
      <c r="C54">
        <v>-1.23626699029639E-2</v>
      </c>
    </row>
    <row r="55" spans="1:3">
      <c r="A55" s="46">
        <v>44377</v>
      </c>
      <c r="B55">
        <v>3.6039602811701002E-2</v>
      </c>
      <c r="C55">
        <v>7.2763620975501903E-2</v>
      </c>
    </row>
    <row r="56" spans="1:3">
      <c r="A56" s="46">
        <v>44407</v>
      </c>
      <c r="B56">
        <v>0.103506028852264</v>
      </c>
      <c r="C56">
        <v>3.3703647016591398E-2</v>
      </c>
    </row>
    <row r="57" spans="1:3">
      <c r="A57" s="46">
        <v>44439</v>
      </c>
      <c r="B57">
        <v>7.40091666104154E-2</v>
      </c>
      <c r="C57">
        <v>3.5103491551159403E-2</v>
      </c>
    </row>
    <row r="58" spans="1:3">
      <c r="A58" s="46">
        <v>44469</v>
      </c>
      <c r="B58">
        <v>-7.6169227305179901E-2</v>
      </c>
      <c r="C58">
        <v>-5.7443330662756198E-2</v>
      </c>
    </row>
    <row r="59" spans="1:3">
      <c r="A59" s="46">
        <v>44498</v>
      </c>
      <c r="B59">
        <v>0.107498690955805</v>
      </c>
      <c r="C59">
        <v>8.1910832208393097E-2</v>
      </c>
    </row>
    <row r="60" spans="1:3">
      <c r="A60" s="46">
        <v>44530</v>
      </c>
      <c r="B60">
        <v>-4.1531001833124297E-2</v>
      </c>
      <c r="C60">
        <v>3.1163573640935301E-2</v>
      </c>
    </row>
    <row r="61" spans="1:3">
      <c r="A61" s="46">
        <v>44560</v>
      </c>
      <c r="B61">
        <v>3.0324727382247601E-2</v>
      </c>
      <c r="C61">
        <v>3.03725384280767E-2</v>
      </c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tabSelected="1" workbookViewId="0">
      <selection activeCell="J21" sqref="J21"/>
    </sheetView>
  </sheetViews>
  <sheetFormatPr defaultRowHeight="15"/>
  <cols>
    <col min="1" max="1" width="10.7109375" bestFit="1" customWidth="1"/>
    <col min="3" max="3" width="13.85546875" customWidth="1"/>
    <col min="4" max="4" width="15.42578125" bestFit="1" customWidth="1"/>
    <col min="9" max="9" width="9.140625" style="215"/>
    <col min="10" max="10" width="13.5703125" style="215" bestFit="1" customWidth="1"/>
    <col min="11" max="12" width="9.140625" style="215"/>
    <col min="13" max="13" width="10.140625" style="215" customWidth="1"/>
    <col min="14" max="14" width="9.7109375" style="215" customWidth="1"/>
    <col min="15" max="15" width="9.5703125" style="215" customWidth="1"/>
    <col min="16" max="16" width="8.28515625" style="215" customWidth="1"/>
    <col min="17" max="17" width="8.140625" style="215" customWidth="1"/>
    <col min="18" max="18" width="13.42578125" style="215" bestFit="1" customWidth="1"/>
    <col min="19" max="19" width="11" style="215" bestFit="1" customWidth="1"/>
    <col min="20" max="20" width="12.42578125" style="215" bestFit="1" customWidth="1"/>
    <col min="21" max="21" width="12.5703125" style="215" bestFit="1" customWidth="1"/>
  </cols>
  <sheetData>
    <row r="1" spans="1:18">
      <c r="B1" s="195" t="s">
        <v>97</v>
      </c>
      <c r="C1" s="194"/>
      <c r="D1" s="194"/>
      <c r="I1" s="213"/>
      <c r="J1" s="214"/>
      <c r="K1" s="214"/>
    </row>
    <row r="2" spans="1:18">
      <c r="B2" t="s">
        <v>89</v>
      </c>
      <c r="C2" t="s">
        <v>90</v>
      </c>
      <c r="D2" t="s">
        <v>164</v>
      </c>
    </row>
    <row r="3" spans="1:18" ht="15.75" customHeight="1">
      <c r="A3" s="46">
        <v>42766</v>
      </c>
      <c r="B3">
        <v>3.5005350251831102E-2</v>
      </c>
      <c r="C3">
        <v>4.3127267082612698E-2</v>
      </c>
      <c r="D3">
        <v>-3.4677176673669499E-2</v>
      </c>
    </row>
    <row r="4" spans="1:18">
      <c r="A4" s="46">
        <v>42794</v>
      </c>
      <c r="B4">
        <v>3.0163730551132101E-2</v>
      </c>
      <c r="C4">
        <v>4.9392343922591599E-2</v>
      </c>
      <c r="D4">
        <v>-2.65215505729125E-2</v>
      </c>
      <c r="M4" s="216"/>
      <c r="N4" s="216"/>
    </row>
    <row r="5" spans="1:18">
      <c r="A5" s="46">
        <v>42825</v>
      </c>
      <c r="B5">
        <v>3.3967253406387002E-3</v>
      </c>
      <c r="C5">
        <v>2.2535271424309802E-2</v>
      </c>
      <c r="D5">
        <v>-1.0781433969765501E-2</v>
      </c>
    </row>
    <row r="6" spans="1:18">
      <c r="A6" s="46">
        <v>42853</v>
      </c>
      <c r="B6">
        <v>9.0493079550522604E-2</v>
      </c>
      <c r="C6">
        <v>2.3372246451298501E-2</v>
      </c>
      <c r="D6">
        <v>-3.4949718918888199E-2</v>
      </c>
    </row>
    <row r="7" spans="1:18">
      <c r="A7" s="46">
        <v>42886</v>
      </c>
      <c r="B7">
        <v>6.7678369318538906E-2</v>
      </c>
      <c r="C7">
        <v>4.4092149811142102E-2</v>
      </c>
      <c r="D7">
        <v>-4.0501514232138103E-2</v>
      </c>
    </row>
    <row r="8" spans="1:18">
      <c r="A8" s="46">
        <v>42916</v>
      </c>
      <c r="B8">
        <v>-5.8160889703825901E-2</v>
      </c>
      <c r="C8">
        <v>-2.5369264763973599E-2</v>
      </c>
      <c r="D8">
        <v>-5.0467743976806397E-3</v>
      </c>
    </row>
    <row r="9" spans="1:18" ht="15.75" customHeight="1">
      <c r="A9" s="46">
        <v>42947</v>
      </c>
      <c r="B9">
        <v>1.7016615877347201E-2</v>
      </c>
      <c r="C9">
        <v>4.1323644691784997E-2</v>
      </c>
      <c r="D9">
        <v>2.5762749737725001E-2</v>
      </c>
    </row>
    <row r="10" spans="1:18">
      <c r="A10" s="46">
        <v>42978</v>
      </c>
      <c r="B10">
        <v>1.03014174874405E-2</v>
      </c>
      <c r="C10">
        <v>3.1092247992062401E-2</v>
      </c>
      <c r="D10">
        <v>-5.5738965633776602E-2</v>
      </c>
    </row>
    <row r="11" spans="1:18" ht="15.75" customHeight="1">
      <c r="A11" s="46">
        <v>43007</v>
      </c>
      <c r="B11">
        <v>1.9345903288885299E-2</v>
      </c>
      <c r="C11">
        <v>7.9180286509857502E-3</v>
      </c>
      <c r="D11">
        <v>0.104575276140776</v>
      </c>
    </row>
    <row r="12" spans="1:18">
      <c r="A12" s="46">
        <v>43039</v>
      </c>
      <c r="B12">
        <v>6.0921076022031097E-2</v>
      </c>
      <c r="C12">
        <v>7.3952237174317495E-2</v>
      </c>
      <c r="D12">
        <v>-1.0685767909930401E-2</v>
      </c>
      <c r="M12" s="217"/>
      <c r="N12" s="217"/>
      <c r="O12" s="217"/>
      <c r="P12" s="217"/>
      <c r="Q12" s="217"/>
      <c r="R12" s="217"/>
    </row>
    <row r="13" spans="1:18">
      <c r="A13" s="46">
        <v>43069</v>
      </c>
      <c r="B13">
        <v>3.0298969686141301E-3</v>
      </c>
      <c r="C13">
        <v>1.09048052472427E-2</v>
      </c>
      <c r="D13">
        <v>2.0630668843657499E-2</v>
      </c>
    </row>
    <row r="14" spans="1:18">
      <c r="A14" s="46">
        <v>43098</v>
      </c>
      <c r="B14">
        <v>1.66285259542393E-2</v>
      </c>
      <c r="C14">
        <v>9.5153349307954905E-4</v>
      </c>
      <c r="D14">
        <v>5.3859603978132699E-2</v>
      </c>
    </row>
    <row r="15" spans="1:18" ht="15.75" customHeight="1">
      <c r="A15" s="46">
        <v>43131</v>
      </c>
      <c r="B15">
        <v>0.122289674675787</v>
      </c>
      <c r="C15">
        <v>7.5517657504983099E-2</v>
      </c>
      <c r="D15">
        <v>3.1531070814471797E-2</v>
      </c>
    </row>
    <row r="16" spans="1:18" ht="15.75" customHeight="1">
      <c r="A16" s="46">
        <v>43159</v>
      </c>
      <c r="B16">
        <v>-6.6231267190693402E-2</v>
      </c>
      <c r="C16">
        <v>9.5943106815670701E-4</v>
      </c>
      <c r="D16">
        <v>-0.107377325693796</v>
      </c>
    </row>
    <row r="17" spans="1:21">
      <c r="A17" s="46">
        <v>43188</v>
      </c>
      <c r="B17">
        <v>-6.0493538153550498E-2</v>
      </c>
      <c r="C17">
        <v>-3.3752347029247197E-2</v>
      </c>
      <c r="D17">
        <v>2.03968265453753E-2</v>
      </c>
      <c r="M17" s="217"/>
      <c r="N17" s="217"/>
      <c r="O17" s="217"/>
      <c r="P17" s="217"/>
      <c r="Q17" s="217"/>
      <c r="R17" s="217"/>
      <c r="S17" s="217"/>
      <c r="T17" s="217"/>
      <c r="U17" s="217"/>
    </row>
    <row r="18" spans="1:21">
      <c r="A18" s="46">
        <v>43220</v>
      </c>
      <c r="B18">
        <v>-1.7895363496205501E-2</v>
      </c>
      <c r="C18">
        <v>-2.34065894565017E-4</v>
      </c>
      <c r="D18">
        <v>9.68930751398768E-2</v>
      </c>
    </row>
    <row r="19" spans="1:21">
      <c r="A19" s="46">
        <v>43251</v>
      </c>
      <c r="B19">
        <v>7.9934793088498796E-2</v>
      </c>
      <c r="C19">
        <v>7.0484264720268905E-2</v>
      </c>
      <c r="D19">
        <v>3.5925665650232398E-2</v>
      </c>
    </row>
    <row r="20" spans="1:21" ht="15.75" customHeight="1">
      <c r="A20" s="46">
        <v>43280</v>
      </c>
      <c r="B20">
        <v>2.6536310369318101E-2</v>
      </c>
      <c r="C20">
        <v>-6.0987564254476202E-3</v>
      </c>
      <c r="D20">
        <v>7.3254034040275799E-3</v>
      </c>
    </row>
    <row r="21" spans="1:21">
      <c r="A21" s="46">
        <v>43312</v>
      </c>
      <c r="B21">
        <v>8.6814472660633205E-2</v>
      </c>
      <c r="C21">
        <v>2.6240218259098301E-2</v>
      </c>
      <c r="D21">
        <v>1.0848966565756599E-2</v>
      </c>
    </row>
    <row r="22" spans="1:21">
      <c r="A22" s="46">
        <v>43343</v>
      </c>
      <c r="B22">
        <v>3.73207593938997E-3</v>
      </c>
      <c r="C22">
        <v>8.9385974928743298E-2</v>
      </c>
      <c r="D22">
        <v>-2.9561312703496399E-2</v>
      </c>
    </row>
    <row r="23" spans="1:21">
      <c r="A23" s="46">
        <v>43371</v>
      </c>
      <c r="B23">
        <v>-2.0068267408298101E-2</v>
      </c>
      <c r="C23">
        <v>2.0445832719549598E-3</v>
      </c>
      <c r="D23">
        <v>2.6320660814520599E-2</v>
      </c>
    </row>
    <row r="24" spans="1:21">
      <c r="A24" s="46">
        <v>43404</v>
      </c>
      <c r="B24">
        <v>-9.6513904829285305E-2</v>
      </c>
      <c r="C24">
        <v>-8.4765039333867198E-2</v>
      </c>
      <c r="D24">
        <v>-0.12111141268735701</v>
      </c>
    </row>
    <row r="25" spans="1:21">
      <c r="A25" s="46">
        <v>43434</v>
      </c>
      <c r="B25">
        <v>1.7486171695620899E-2</v>
      </c>
      <c r="C25">
        <v>-1.4671940020104199E-2</v>
      </c>
      <c r="D25">
        <v>-2.8360942030534901E-2</v>
      </c>
    </row>
    <row r="26" spans="1:21">
      <c r="A26" s="46">
        <v>43465</v>
      </c>
      <c r="B26">
        <v>-5.8297717346260797E-2</v>
      </c>
      <c r="C26">
        <v>-8.3405923457884099E-2</v>
      </c>
      <c r="D26">
        <v>-0.13417878182968901</v>
      </c>
      <c r="N26" s="218"/>
    </row>
    <row r="27" spans="1:21">
      <c r="A27" s="46">
        <v>43496</v>
      </c>
      <c r="B27">
        <v>7.7447994886167701E-2</v>
      </c>
      <c r="C27">
        <v>7.9901766777854696E-2</v>
      </c>
      <c r="D27">
        <v>0.117105215951637</v>
      </c>
    </row>
    <row r="28" spans="1:21">
      <c r="A28" s="46">
        <v>43524</v>
      </c>
      <c r="B28">
        <v>5.8623326532796101E-4</v>
      </c>
      <c r="C28">
        <v>7.3268044501331703E-2</v>
      </c>
      <c r="D28">
        <v>2.1708988746172001E-2</v>
      </c>
    </row>
    <row r="29" spans="1:21">
      <c r="A29" s="46">
        <v>43553</v>
      </c>
      <c r="B29">
        <v>4.46850682512311E-2</v>
      </c>
      <c r="C29">
        <v>4.0712430514869502E-2</v>
      </c>
      <c r="D29">
        <v>2.3061007767803201E-2</v>
      </c>
      <c r="M29" s="216"/>
      <c r="N29" s="216"/>
    </row>
    <row r="30" spans="1:21">
      <c r="A30" s="46">
        <v>43585</v>
      </c>
      <c r="B30">
        <v>1.8752768750149699E-2</v>
      </c>
      <c r="C30">
        <v>6.3699303270425306E-2</v>
      </c>
      <c r="D30">
        <v>-1.9019573584762399E-3</v>
      </c>
    </row>
    <row r="31" spans="1:21">
      <c r="A31" s="46">
        <v>43616</v>
      </c>
      <c r="B31">
        <v>-7.7116804522148502E-2</v>
      </c>
      <c r="C31">
        <v>-8.8796213354390502E-2</v>
      </c>
      <c r="D31">
        <v>-0.11702724623807501</v>
      </c>
    </row>
    <row r="32" spans="1:21">
      <c r="A32" s="46">
        <v>43644</v>
      </c>
      <c r="B32">
        <v>-2.14188442583596E-2</v>
      </c>
      <c r="C32">
        <v>8.7745974962491799E-2</v>
      </c>
      <c r="D32">
        <v>8.8158408829731597E-2</v>
      </c>
    </row>
    <row r="33" spans="1:21">
      <c r="A33" s="46">
        <v>43677</v>
      </c>
      <c r="B33">
        <v>0.12504608075174001</v>
      </c>
      <c r="C33">
        <v>3.5373944354926599E-2</v>
      </c>
      <c r="D33">
        <v>-2.4111839290427501E-2</v>
      </c>
    </row>
    <row r="34" spans="1:21">
      <c r="A34" s="46">
        <v>43707</v>
      </c>
      <c r="B34">
        <v>-2.2713776870851299E-2</v>
      </c>
      <c r="C34">
        <v>-2.19373127758699E-2</v>
      </c>
      <c r="D34">
        <v>-8.71400003149259E-2</v>
      </c>
    </row>
    <row r="35" spans="1:21">
      <c r="A35" s="46">
        <v>43738</v>
      </c>
      <c r="B35">
        <v>2.5711224915209101E-2</v>
      </c>
      <c r="C35">
        <v>1.32123961735923E-2</v>
      </c>
      <c r="D35">
        <v>3.8816807779235497E-2</v>
      </c>
    </row>
    <row r="36" spans="1:21">
      <c r="A36" s="46">
        <v>43769</v>
      </c>
      <c r="B36">
        <v>3.0840062341687902E-2</v>
      </c>
      <c r="C36">
        <v>3.7532038183118302E-2</v>
      </c>
      <c r="D36">
        <v>-2.6275402589207901E-2</v>
      </c>
    </row>
    <row r="37" spans="1:21">
      <c r="A37" s="46">
        <v>43798</v>
      </c>
      <c r="B37">
        <v>3.5978642544818702E-2</v>
      </c>
      <c r="C37">
        <v>5.5938158594226198E-2</v>
      </c>
      <c r="D37">
        <v>1.0793950064773201E-2</v>
      </c>
      <c r="M37" s="217"/>
      <c r="N37" s="217"/>
      <c r="O37" s="217"/>
      <c r="P37" s="217"/>
      <c r="Q37" s="217"/>
      <c r="R37" s="217"/>
    </row>
    <row r="38" spans="1:21">
      <c r="A38" s="46">
        <v>43830</v>
      </c>
      <c r="B38">
        <v>2.70687220616103E-2</v>
      </c>
      <c r="C38">
        <v>3.9673264178015401E-2</v>
      </c>
      <c r="D38">
        <v>7.1443449579976906E-2</v>
      </c>
    </row>
    <row r="39" spans="1:21">
      <c r="A39" s="46">
        <v>43861</v>
      </c>
      <c r="B39">
        <v>6.9725780860737899E-2</v>
      </c>
      <c r="C39">
        <v>3.8104792223453199E-2</v>
      </c>
      <c r="D39">
        <v>-0.118051263885585</v>
      </c>
    </row>
    <row r="40" spans="1:21">
      <c r="A40" s="46">
        <v>43889</v>
      </c>
      <c r="B40">
        <v>-6.5278708095040994E-2</v>
      </c>
      <c r="C40">
        <v>-7.29010843761492E-2</v>
      </c>
      <c r="D40">
        <v>-0.149436423843996</v>
      </c>
    </row>
    <row r="41" spans="1:21">
      <c r="A41" s="46">
        <v>43921</v>
      </c>
      <c r="B41">
        <v>-0.13238756679344699</v>
      </c>
      <c r="C41">
        <v>-9.7297078852098998E-2</v>
      </c>
      <c r="D41">
        <v>-0.36529900027534201</v>
      </c>
    </row>
    <row r="42" spans="1:21">
      <c r="A42" s="46">
        <v>43951</v>
      </c>
      <c r="B42">
        <v>0.158999963650475</v>
      </c>
      <c r="C42">
        <v>0.142048175375561</v>
      </c>
      <c r="D42">
        <v>0.32208269339239398</v>
      </c>
      <c r="M42" s="217"/>
      <c r="N42" s="217"/>
      <c r="O42" s="217"/>
      <c r="P42" s="217"/>
      <c r="Q42" s="217"/>
      <c r="R42" s="217"/>
      <c r="S42" s="217"/>
      <c r="T42" s="217"/>
      <c r="U42" s="217"/>
    </row>
    <row r="43" spans="1:21">
      <c r="A43" s="46">
        <v>43980</v>
      </c>
      <c r="B43">
        <v>6.4468754367909206E-2</v>
      </c>
      <c r="C43">
        <v>7.8636342272040194E-2</v>
      </c>
      <c r="D43">
        <v>1.6623673585233801E-2</v>
      </c>
    </row>
    <row r="44" spans="1:21">
      <c r="A44" s="46">
        <v>44012</v>
      </c>
      <c r="B44">
        <v>-1.0791597251766E-2</v>
      </c>
      <c r="C44">
        <v>7.0382239353397699E-2</v>
      </c>
      <c r="D44">
        <v>-8.7906941700580006E-3</v>
      </c>
    </row>
    <row r="45" spans="1:21">
      <c r="A45" s="46">
        <v>44043</v>
      </c>
      <c r="B45">
        <v>4.9292972699740097E-2</v>
      </c>
      <c r="C45">
        <v>5.9416773481159903E-2</v>
      </c>
      <c r="D45">
        <v>-4.1948375311480601E-2</v>
      </c>
    </row>
    <row r="46" spans="1:21">
      <c r="A46" s="46">
        <v>44074</v>
      </c>
      <c r="B46">
        <v>9.5151102369736798E-2</v>
      </c>
      <c r="C46">
        <v>0.111355658286513</v>
      </c>
      <c r="D46">
        <v>-6.2251950924947699E-3</v>
      </c>
    </row>
    <row r="47" spans="1:21">
      <c r="A47" s="46">
        <v>44104</v>
      </c>
      <c r="B47">
        <v>-0.1005995905345</v>
      </c>
      <c r="C47">
        <v>-4.8668503645936799E-2</v>
      </c>
      <c r="D47">
        <v>-0.14746857466928501</v>
      </c>
    </row>
    <row r="48" spans="1:21">
      <c r="A48" s="46">
        <v>44134</v>
      </c>
      <c r="B48">
        <v>0.102695150295326</v>
      </c>
      <c r="C48">
        <v>-4.3217165102474898E-2</v>
      </c>
      <c r="D48">
        <v>-3.4730901352366797E-2</v>
      </c>
    </row>
    <row r="49" spans="1:4">
      <c r="A49" s="46">
        <v>44165</v>
      </c>
      <c r="B49">
        <v>8.5569695327646203E-2</v>
      </c>
      <c r="C49">
        <v>0.12530620720864399</v>
      </c>
      <c r="D49">
        <v>0.28039069228457902</v>
      </c>
    </row>
    <row r="50" spans="1:4">
      <c r="A50" s="46">
        <v>44196</v>
      </c>
      <c r="B50">
        <v>-1.0031975268655199E-3</v>
      </c>
      <c r="C50">
        <v>5.7149119056255603E-2</v>
      </c>
      <c r="D50">
        <v>5.2518358524331198E-2</v>
      </c>
    </row>
    <row r="51" spans="1:4">
      <c r="A51" s="46">
        <v>44225</v>
      </c>
      <c r="B51">
        <v>4.2632811118439001E-2</v>
      </c>
      <c r="C51">
        <v>-7.0381544066861297E-3</v>
      </c>
      <c r="D51">
        <v>4.9556525909363498E-2</v>
      </c>
    </row>
    <row r="52" spans="1:4">
      <c r="A52" s="46">
        <v>44253</v>
      </c>
      <c r="B52">
        <v>0.106465091929161</v>
      </c>
      <c r="C52">
        <v>1.4802272345430099E-2</v>
      </c>
      <c r="D52">
        <v>0.22450853736703</v>
      </c>
    </row>
    <row r="53" spans="1:4">
      <c r="A53" s="46">
        <v>44286</v>
      </c>
      <c r="B53">
        <v>2.0084961578440499E-2</v>
      </c>
      <c r="C53">
        <v>7.3930339558565001E-3</v>
      </c>
      <c r="D53">
        <v>3.0569804308272799E-2</v>
      </c>
    </row>
    <row r="54" spans="1:4">
      <c r="A54" s="46">
        <v>44316</v>
      </c>
      <c r="B54">
        <v>0.141079833268663</v>
      </c>
      <c r="C54">
        <v>5.1465859663854398E-2</v>
      </c>
      <c r="D54">
        <v>4.2647623891579403E-3</v>
      </c>
    </row>
    <row r="55" spans="1:4">
      <c r="A55" s="46">
        <v>44344</v>
      </c>
      <c r="B55">
        <v>1.4234534337157401E-3</v>
      </c>
      <c r="C55">
        <v>-1.23626699029639E-2</v>
      </c>
      <c r="D55">
        <v>6.5456078349101499E-2</v>
      </c>
    </row>
    <row r="56" spans="1:4">
      <c r="A56" s="46">
        <v>44377</v>
      </c>
      <c r="B56">
        <v>3.6039602811701002E-2</v>
      </c>
      <c r="C56">
        <v>7.2763620975501903E-2</v>
      </c>
      <c r="D56">
        <v>5.2424444327584703E-2</v>
      </c>
    </row>
    <row r="57" spans="1:4">
      <c r="A57" s="46">
        <v>44407</v>
      </c>
      <c r="B57">
        <v>0.103506028852264</v>
      </c>
      <c r="C57">
        <v>3.3703647016591398E-2</v>
      </c>
      <c r="D57">
        <v>-8.6967926211504898E-2</v>
      </c>
    </row>
    <row r="58" spans="1:4">
      <c r="A58" s="46">
        <v>44439</v>
      </c>
      <c r="B58">
        <v>7.40091666104154E-2</v>
      </c>
      <c r="C58">
        <v>3.5103491551159403E-2</v>
      </c>
      <c r="D58">
        <v>-1.8473071632237398E-2</v>
      </c>
    </row>
    <row r="59" spans="1:4">
      <c r="A59" s="46">
        <v>44469</v>
      </c>
      <c r="B59">
        <v>-7.6169227305179901E-2</v>
      </c>
      <c r="C59">
        <v>-5.7443330662756198E-2</v>
      </c>
      <c r="D59">
        <v>0.10000821982218699</v>
      </c>
    </row>
    <row r="60" spans="1:4">
      <c r="A60" s="46">
        <v>44498</v>
      </c>
      <c r="B60">
        <v>0.107498690955805</v>
      </c>
      <c r="C60">
        <v>8.1910832208393097E-2</v>
      </c>
      <c r="D60">
        <v>9.9052767937811995E-2</v>
      </c>
    </row>
    <row r="61" spans="1:4">
      <c r="A61" s="46">
        <v>44530</v>
      </c>
      <c r="B61">
        <v>-4.1531001833124297E-2</v>
      </c>
      <c r="C61">
        <v>3.1163573640935301E-2</v>
      </c>
      <c r="D61">
        <v>-5.74980539515196E-2</v>
      </c>
    </row>
    <row r="62" spans="1:4">
      <c r="A62" s="46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J18" sqref="J18"/>
    </sheetView>
  </sheetViews>
  <sheetFormatPr defaultRowHeight="15"/>
  <cols>
    <col min="2" max="2" width="10.5703125" bestFit="1" customWidth="1"/>
  </cols>
  <sheetData>
    <row r="1" spans="1:13">
      <c r="C1" t="s">
        <v>188</v>
      </c>
      <c r="D1" t="s">
        <v>189</v>
      </c>
      <c r="E1" t="s">
        <v>190</v>
      </c>
      <c r="F1" t="s">
        <v>191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192</v>
      </c>
      <c r="J3" t="s">
        <v>193</v>
      </c>
    </row>
    <row r="4" spans="1:13">
      <c r="B4" s="46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46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46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194</v>
      </c>
    </row>
    <row r="7" spans="1:13">
      <c r="B7" s="46">
        <v>42853</v>
      </c>
      <c r="C7" s="62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46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46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46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46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46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195</v>
      </c>
    </row>
    <row r="13" spans="1:13">
      <c r="B13" s="46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46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46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46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46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46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46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46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46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46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46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46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46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46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46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46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46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46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46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46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46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46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46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46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46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46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46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46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46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46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46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46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46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46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46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46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46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46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46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46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46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46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46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46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46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46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46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46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46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46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46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topLeftCell="A15" workbookViewId="0">
      <selection activeCell="G44" sqref="G44"/>
    </sheetView>
  </sheetViews>
  <sheetFormatPr defaultColWidth="9.140625" defaultRowHeight="15"/>
  <cols>
    <col min="1" max="1" width="9.140625" style="22" customWidth="1"/>
    <col min="2" max="5" width="9.5703125" style="22" bestFit="1" customWidth="1"/>
    <col min="6" max="8" width="9.140625" style="22" customWidth="1"/>
    <col min="9" max="9" width="10.7109375" style="22" bestFit="1" customWidth="1"/>
    <col min="10" max="15" width="9.140625" style="22" customWidth="1"/>
    <col min="16" max="16384" width="9.140625" style="22"/>
  </cols>
  <sheetData>
    <row r="1" spans="1:12">
      <c r="A1" s="33" t="s">
        <v>194</v>
      </c>
      <c r="B1" s="34"/>
      <c r="J1" s="33"/>
      <c r="K1" s="33"/>
      <c r="L1" s="33"/>
    </row>
    <row r="2" spans="1:12">
      <c r="B2" s="36" t="s">
        <v>98</v>
      </c>
      <c r="C2" s="36" t="s">
        <v>196</v>
      </c>
      <c r="D2" s="36" t="s">
        <v>188</v>
      </c>
      <c r="I2" s="35"/>
    </row>
    <row r="3" spans="1:12">
      <c r="A3" s="36" t="s">
        <v>98</v>
      </c>
      <c r="B3" s="63">
        <v>1.587201069076389E-3</v>
      </c>
      <c r="C3" s="63">
        <v>-3.0722819991666671E-4</v>
      </c>
      <c r="D3" s="63">
        <v>1.895233106763889E-3</v>
      </c>
      <c r="I3" s="35"/>
    </row>
    <row r="4" spans="1:12">
      <c r="A4" s="36" t="s">
        <v>196</v>
      </c>
      <c r="B4" s="63">
        <v>-3.0722819991666671E-4</v>
      </c>
      <c r="C4" s="63">
        <v>9.9831602540000012E-3</v>
      </c>
      <c r="D4" s="63">
        <v>-2.62420607675E-3</v>
      </c>
      <c r="I4" s="35"/>
    </row>
    <row r="5" spans="1:12">
      <c r="A5" s="36" t="s">
        <v>188</v>
      </c>
      <c r="B5" s="63">
        <v>1.895233106763889E-3</v>
      </c>
      <c r="C5" s="63">
        <v>-2.62420607675E-3</v>
      </c>
      <c r="D5" s="63">
        <v>7.1300954343055563E-3</v>
      </c>
      <c r="I5" s="35"/>
    </row>
    <row r="6" spans="1:12">
      <c r="A6" s="36"/>
      <c r="B6" s="37"/>
      <c r="C6" s="37"/>
      <c r="D6" s="37"/>
      <c r="I6" s="35"/>
    </row>
    <row r="7" spans="1:12">
      <c r="B7" s="33" t="s">
        <v>98</v>
      </c>
      <c r="C7" s="33" t="s">
        <v>196</v>
      </c>
      <c r="D7" s="33" t="s">
        <v>188</v>
      </c>
      <c r="E7" s="33" t="s">
        <v>197</v>
      </c>
      <c r="I7" s="35"/>
    </row>
    <row r="8" spans="1:12">
      <c r="A8" s="22" t="s">
        <v>37</v>
      </c>
      <c r="B8" s="34">
        <v>5.6314166666666674E-3</v>
      </c>
      <c r="C8" s="34">
        <v>2.7949000000000002E-2</v>
      </c>
      <c r="D8" s="34">
        <v>2.7191166666666669E-2</v>
      </c>
      <c r="E8" s="63">
        <v>1.5E-3</v>
      </c>
      <c r="I8" s="35"/>
    </row>
    <row r="9" spans="1:12">
      <c r="I9" s="35"/>
    </row>
    <row r="10" spans="1:12">
      <c r="I10" s="35"/>
    </row>
    <row r="11" spans="1:12" ht="21" customHeight="1">
      <c r="A11" s="38" t="s">
        <v>198</v>
      </c>
      <c r="B11" s="39"/>
      <c r="I11" s="35"/>
    </row>
    <row r="12" spans="1:12" ht="15.75" customHeight="1">
      <c r="A12" s="40" t="s">
        <v>45</v>
      </c>
      <c r="B12" s="40" t="s">
        <v>199</v>
      </c>
      <c r="C12" s="40" t="s">
        <v>200</v>
      </c>
      <c r="D12" s="40" t="s">
        <v>201</v>
      </c>
      <c r="E12" s="40" t="s">
        <v>37</v>
      </c>
      <c r="F12" s="40" t="s">
        <v>202</v>
      </c>
      <c r="I12" s="35"/>
    </row>
    <row r="13" spans="1:12">
      <c r="A13" s="22">
        <v>1</v>
      </c>
      <c r="B13" s="64">
        <v>2.5728933999999999</v>
      </c>
      <c r="C13" s="64">
        <v>-0.42131229999999997</v>
      </c>
      <c r="D13" s="64">
        <f t="shared" ref="D13:D22" si="0">1-SUM(B13:C13)</f>
        <v>-1.1515811</v>
      </c>
      <c r="E13" s="64">
        <f t="shared" ref="E13:E22" si="1">SUMPRODUCT(B13:D13,$B$8:$D$8)</f>
        <v>-2.8599056318666667E-2</v>
      </c>
      <c r="F13" s="64">
        <f t="shared" ref="F13:F22" si="2">SQRT(SUMPRODUCT(MMULT(B13:D13,$B$3:$D$5),B13:D13))</f>
        <v>9.2862170250890358E-2</v>
      </c>
      <c r="I13" s="35"/>
    </row>
    <row r="14" spans="1:12">
      <c r="A14" s="22">
        <v>2</v>
      </c>
      <c r="B14" s="64">
        <v>1.527242</v>
      </c>
      <c r="C14" s="64">
        <v>-0.32345242000000002</v>
      </c>
      <c r="D14" s="64">
        <f t="shared" si="0"/>
        <v>-0.20378958000000003</v>
      </c>
      <c r="E14" s="64">
        <f t="shared" si="1"/>
        <v>-5.980912068456668E-3</v>
      </c>
      <c r="F14" s="64">
        <f t="shared" si="2"/>
        <v>6.181030086981381E-2</v>
      </c>
      <c r="I14" s="35"/>
    </row>
    <row r="15" spans="1:12">
      <c r="A15" s="22">
        <v>3</v>
      </c>
      <c r="B15" s="64">
        <v>3.546460902725812E-2</v>
      </c>
      <c r="C15" s="64">
        <v>-0.39973429011297412</v>
      </c>
      <c r="D15" s="64">
        <f t="shared" si="0"/>
        <v>1.364269681085716</v>
      </c>
      <c r="E15" s="64">
        <f t="shared" si="1"/>
        <v>2.6123626592667294E-2</v>
      </c>
      <c r="F15" s="64">
        <f t="shared" si="2"/>
        <v>0.13387398524639182</v>
      </c>
    </row>
    <row r="16" spans="1:12">
      <c r="A16" s="22">
        <v>4</v>
      </c>
      <c r="B16" s="64">
        <v>-2.0360130292829131</v>
      </c>
      <c r="C16" s="64">
        <v>-0.19176468413206749</v>
      </c>
      <c r="D16" s="64">
        <f t="shared" si="0"/>
        <v>3.2277777134149805</v>
      </c>
      <c r="E16" s="64">
        <f t="shared" si="1"/>
        <v>7.094177290495754E-2</v>
      </c>
      <c r="F16" s="64">
        <f t="shared" si="2"/>
        <v>0.24357835740297645</v>
      </c>
    </row>
    <row r="17" spans="1:7">
      <c r="A17" s="22">
        <v>5</v>
      </c>
      <c r="B17" s="64">
        <v>0.29088141673128121</v>
      </c>
      <c r="C17" s="64">
        <v>-0.64555024437140673</v>
      </c>
      <c r="D17" s="64">
        <f t="shared" si="0"/>
        <v>1.3546688276401255</v>
      </c>
      <c r="E17" s="64">
        <f t="shared" si="1"/>
        <v>2.0430616548768297E-2</v>
      </c>
      <c r="F17" s="64">
        <f t="shared" si="2"/>
        <v>0.15355143855707418</v>
      </c>
    </row>
    <row r="18" spans="1:7">
      <c r="A18" s="22">
        <v>6</v>
      </c>
      <c r="B18" s="64">
        <v>1.471867108193692</v>
      </c>
      <c r="C18" s="64">
        <v>1.0130315786227579</v>
      </c>
      <c r="D18" s="64">
        <f t="shared" si="0"/>
        <v>-1.4848986868164502</v>
      </c>
      <c r="E18" s="64">
        <f t="shared" si="1"/>
        <v>-3.7742111212126783E-3</v>
      </c>
      <c r="F18" s="64">
        <f t="shared" si="2"/>
        <v>0.16762834521653083</v>
      </c>
    </row>
    <row r="19" spans="1:7">
      <c r="A19" s="22">
        <v>7</v>
      </c>
      <c r="B19" s="64">
        <v>0.26266434360877611</v>
      </c>
      <c r="C19" s="64">
        <v>-7.1241856858250685E-2</v>
      </c>
      <c r="D19" s="64">
        <f t="shared" si="0"/>
        <v>0.80857751324947458</v>
      </c>
      <c r="E19" s="64">
        <f t="shared" si="1"/>
        <v>2.1474199630691613E-2</v>
      </c>
      <c r="F19" s="64">
        <f t="shared" si="2"/>
        <v>7.7075804826186339E-2</v>
      </c>
    </row>
    <row r="20" spans="1:7">
      <c r="A20" s="22">
        <v>8</v>
      </c>
      <c r="B20" s="64">
        <v>1.732792043185327</v>
      </c>
      <c r="C20" s="64">
        <v>-1.059088390320539</v>
      </c>
      <c r="D20" s="64">
        <f t="shared" si="0"/>
        <v>0.32629634713521205</v>
      </c>
      <c r="E20" s="64">
        <f t="shared" si="1"/>
        <v>-1.0970009071529434E-2</v>
      </c>
      <c r="F20" s="64">
        <f t="shared" si="2"/>
        <v>0.14767233997352952</v>
      </c>
    </row>
    <row r="21" spans="1:7">
      <c r="A21" s="22">
        <v>9</v>
      </c>
      <c r="B21" s="64">
        <v>-0.28745262170559732</v>
      </c>
      <c r="C21" s="64">
        <v>7.9758137871976942E-2</v>
      </c>
      <c r="D21" s="64">
        <f t="shared" si="0"/>
        <v>1.2076944838336203</v>
      </c>
      <c r="E21" s="64">
        <f t="shared" si="1"/>
        <v>3.3449016702967897E-2</v>
      </c>
      <c r="F21" s="64">
        <f t="shared" si="2"/>
        <v>9.3737654064327477E-2</v>
      </c>
    </row>
    <row r="22" spans="1:7">
      <c r="A22" s="22">
        <v>10</v>
      </c>
      <c r="B22" s="64">
        <v>-0.99932549346704036</v>
      </c>
      <c r="C22" s="64">
        <v>0.16766307453508489</v>
      </c>
      <c r="D22" s="64">
        <f t="shared" si="0"/>
        <v>1.8316624189319555</v>
      </c>
      <c r="E22" s="64">
        <f t="shared" si="1"/>
        <v>4.8863435141094529E-2</v>
      </c>
      <c r="F22" s="64">
        <f t="shared" si="2"/>
        <v>0.13168165147813804</v>
      </c>
    </row>
    <row r="25" spans="1:7" ht="21" customHeight="1">
      <c r="A25" s="38" t="s">
        <v>203</v>
      </c>
    </row>
    <row r="26" spans="1:7" ht="15.75" customHeight="1">
      <c r="A26" s="40" t="s">
        <v>45</v>
      </c>
      <c r="B26" s="40" t="s">
        <v>199</v>
      </c>
      <c r="C26" s="40" t="s">
        <v>200</v>
      </c>
      <c r="D26" s="40" t="s">
        <v>201</v>
      </c>
      <c r="E26" s="40" t="s">
        <v>37</v>
      </c>
      <c r="F26" s="40" t="s">
        <v>202</v>
      </c>
      <c r="G26" s="40" t="s">
        <v>204</v>
      </c>
    </row>
    <row r="27" spans="1:7">
      <c r="A27" s="22">
        <v>1</v>
      </c>
      <c r="B27" s="64">
        <v>2.6364789346538879</v>
      </c>
      <c r="C27" s="64">
        <v>-0.46097201046327257</v>
      </c>
      <c r="D27" s="64">
        <f t="shared" ref="D27:D36" si="3">1-SUM(B27:C27)</f>
        <v>-1.1755069241906155</v>
      </c>
      <c r="E27" s="64">
        <f t="shared" ref="E27:E36" si="4">SUMPRODUCT(B27:D27,$B$8:$D$8)</f>
        <v>-3.0000000000000249E-2</v>
      </c>
      <c r="F27" s="64">
        <f t="shared" ref="F27:F36" si="5">SQRT(SUMPRODUCT(MMULT(B27:D27,$B$3:$D$5),B27:D27))</f>
        <v>9.571783176337402E-2</v>
      </c>
      <c r="G27" s="64">
        <v>-0.03</v>
      </c>
    </row>
    <row r="28" spans="1:7">
      <c r="A28" s="22">
        <v>2</v>
      </c>
      <c r="B28" s="64">
        <v>1.948991041360655</v>
      </c>
      <c r="C28" s="64">
        <v>-0.22618042161689311</v>
      </c>
      <c r="D28" s="64">
        <f t="shared" si="3"/>
        <v>-0.72281061974376204</v>
      </c>
      <c r="E28" s="64">
        <f t="shared" si="4"/>
        <v>-1.5000000000157387E-2</v>
      </c>
      <c r="F28" s="64">
        <f t="shared" si="5"/>
        <v>6.5863193265034065E-2</v>
      </c>
      <c r="G28" s="64">
        <f t="shared" ref="G28:G36" si="6">G27+0.015</f>
        <v>-1.4999999999999999E-2</v>
      </c>
    </row>
    <row r="29" spans="1:7">
      <c r="A29" s="22">
        <v>3</v>
      </c>
      <c r="B29" s="64">
        <v>1.26150050391915</v>
      </c>
      <c r="C29" s="64">
        <v>8.5359437486831162E-3</v>
      </c>
      <c r="D29" s="64">
        <f t="shared" si="3"/>
        <v>-0.27003644766783319</v>
      </c>
      <c r="E29" s="64">
        <f t="shared" si="4"/>
        <v>-1.8214596497756474E-17</v>
      </c>
      <c r="F29" s="64">
        <f t="shared" si="5"/>
        <v>4.1961314661838035E-2</v>
      </c>
      <c r="G29" s="64">
        <f t="shared" si="6"/>
        <v>0</v>
      </c>
    </row>
    <row r="30" spans="1:7">
      <c r="A30" s="22">
        <v>4</v>
      </c>
      <c r="B30" s="64">
        <v>0.57400775109815538</v>
      </c>
      <c r="C30" s="64">
        <v>0.24318928472701701</v>
      </c>
      <c r="D30" s="64">
        <f t="shared" si="3"/>
        <v>0.18280296417482766</v>
      </c>
      <c r="E30" s="64">
        <f t="shared" si="4"/>
        <v>1.5000000001203839E-2</v>
      </c>
      <c r="F30" s="64">
        <f t="shared" si="5"/>
        <v>3.7819020986838925E-2</v>
      </c>
      <c r="G30" s="64">
        <f t="shared" si="6"/>
        <v>1.4999999999999999E-2</v>
      </c>
    </row>
    <row r="31" spans="1:7">
      <c r="A31" s="22">
        <v>5</v>
      </c>
      <c r="B31" s="64">
        <v>-0.1134778076129595</v>
      </c>
      <c r="C31" s="64">
        <v>0.47804727671737601</v>
      </c>
      <c r="D31" s="64">
        <f t="shared" si="3"/>
        <v>0.63543053089558343</v>
      </c>
      <c r="E31" s="64">
        <f t="shared" si="4"/>
        <v>2.9999999990555824E-2</v>
      </c>
      <c r="F31" s="64">
        <f t="shared" si="5"/>
        <v>5.7849281598861893E-2</v>
      </c>
      <c r="G31" s="64">
        <f t="shared" si="6"/>
        <v>0.03</v>
      </c>
    </row>
    <row r="32" spans="1:7">
      <c r="A32" s="22">
        <v>6</v>
      </c>
      <c r="B32" s="64">
        <v>-0.80097798199563963</v>
      </c>
      <c r="C32" s="64">
        <v>0.71248948571590942</v>
      </c>
      <c r="D32" s="64">
        <f t="shared" si="3"/>
        <v>1.0884884962797301</v>
      </c>
      <c r="E32" s="64">
        <f t="shared" si="4"/>
        <v>4.4999999995922205E-2</v>
      </c>
      <c r="F32" s="64">
        <f t="shared" si="5"/>
        <v>8.6657576846162224E-2</v>
      </c>
      <c r="G32" s="64">
        <f t="shared" si="6"/>
        <v>4.4999999999999998E-2</v>
      </c>
    </row>
    <row r="33" spans="1:7">
      <c r="A33" s="22">
        <v>7</v>
      </c>
      <c r="B33" s="64">
        <v>-1.488446171262586</v>
      </c>
      <c r="C33" s="64">
        <v>0.94784164196283616</v>
      </c>
      <c r="D33" s="64">
        <f t="shared" si="3"/>
        <v>1.5406045292997499</v>
      </c>
      <c r="E33" s="64">
        <f t="shared" si="4"/>
        <v>5.999999999854605E-2</v>
      </c>
      <c r="F33" s="64">
        <f t="shared" si="5"/>
        <v>0.1179799547127077</v>
      </c>
      <c r="G33" s="64">
        <f t="shared" si="6"/>
        <v>0.06</v>
      </c>
    </row>
    <row r="34" spans="1:7">
      <c r="A34" s="22">
        <v>8</v>
      </c>
      <c r="B34" s="64">
        <v>-2.175996181365444</v>
      </c>
      <c r="C34" s="64">
        <v>1.180866032382947</v>
      </c>
      <c r="D34" s="64">
        <f t="shared" si="3"/>
        <v>1.9951301489824971</v>
      </c>
      <c r="E34" s="64">
        <f t="shared" si="4"/>
        <v>7.4999999979401183E-2</v>
      </c>
      <c r="F34" s="64">
        <f t="shared" si="5"/>
        <v>0.15025233753975931</v>
      </c>
      <c r="G34" s="64">
        <f t="shared" si="6"/>
        <v>7.4999999999999997E-2</v>
      </c>
    </row>
    <row r="35" spans="1:7">
      <c r="A35" s="22">
        <v>9</v>
      </c>
      <c r="B35" s="64">
        <v>-2.8633952731359962</v>
      </c>
      <c r="C35" s="64">
        <v>1.418183923554367</v>
      </c>
      <c r="D35" s="64">
        <f t="shared" si="3"/>
        <v>2.445211349581629</v>
      </c>
      <c r="E35" s="64">
        <f t="shared" si="4"/>
        <v>8.9999999956727417E-2</v>
      </c>
      <c r="F35" s="64">
        <f t="shared" si="5"/>
        <v>0.18297259957673526</v>
      </c>
      <c r="G35" s="64">
        <f t="shared" si="6"/>
        <v>0.09</v>
      </c>
    </row>
    <row r="36" spans="1:7">
      <c r="A36" s="22">
        <v>10</v>
      </c>
      <c r="B36" s="64">
        <v>-3.5509539689802319</v>
      </c>
      <c r="C36" s="64">
        <v>1.650974025605958</v>
      </c>
      <c r="D36" s="64">
        <f t="shared" si="3"/>
        <v>2.8999799433742739</v>
      </c>
      <c r="E36" s="64">
        <f t="shared" si="4"/>
        <v>0.10500000964845994</v>
      </c>
      <c r="F36" s="64">
        <f t="shared" si="5"/>
        <v>0.21593721252979728</v>
      </c>
      <c r="G36" s="64">
        <f t="shared" si="6"/>
        <v>0.105</v>
      </c>
    </row>
    <row r="38" spans="1:7">
      <c r="F38" s="22">
        <f>SUM(F27:F37)</f>
        <v>1.0530103234811088</v>
      </c>
    </row>
    <row r="40" spans="1:7" ht="21" customHeight="1">
      <c r="A40" s="38" t="s">
        <v>205</v>
      </c>
    </row>
    <row r="41" spans="1:7" ht="15.75" customHeight="1">
      <c r="A41" s="40" t="s">
        <v>45</v>
      </c>
      <c r="B41" s="40" t="s">
        <v>199</v>
      </c>
      <c r="C41" s="40" t="s">
        <v>200</v>
      </c>
      <c r="D41" s="40" t="s">
        <v>201</v>
      </c>
      <c r="E41" s="40" t="s">
        <v>37</v>
      </c>
      <c r="F41" s="40" t="s">
        <v>206</v>
      </c>
      <c r="G41" s="40" t="s">
        <v>207</v>
      </c>
    </row>
    <row r="42" spans="1:7">
      <c r="B42" s="22">
        <v>-0.62680402907074295</v>
      </c>
      <c r="C42" s="22">
        <v>0.65321485198756724</v>
      </c>
      <c r="D42" s="22">
        <f>1-SUM(B42:C42)</f>
        <v>0.97358917708317572</v>
      </c>
      <c r="E42" s="22">
        <f>SUMPRODUCT(B42:D42,$B$8:$D$8)</f>
        <v>4.1199932821089198E-2</v>
      </c>
      <c r="F42" s="22">
        <f>SQRT(SUMPRODUCT(MMULT(B42:D42,$B$3:$D$5),B42:D42))</f>
        <v>7.9008841115212558E-2</v>
      </c>
      <c r="G42" s="22">
        <f>(E42-E8)/F42</f>
        <v>0.50247456184299444</v>
      </c>
    </row>
    <row r="44" spans="1:7">
      <c r="E44" s="22" t="s">
        <v>87</v>
      </c>
      <c r="F44" s="22" t="s">
        <v>88</v>
      </c>
    </row>
    <row r="45" spans="1:7">
      <c r="D45" s="22" t="s">
        <v>208</v>
      </c>
      <c r="E45" s="22">
        <f>0</f>
        <v>0</v>
      </c>
      <c r="F45" s="41">
        <f>E8</f>
        <v>1.5E-3</v>
      </c>
    </row>
    <row r="46" spans="1:7">
      <c r="D46" s="22" t="s">
        <v>209</v>
      </c>
      <c r="E46" s="22">
        <v>0.2</v>
      </c>
      <c r="F46" s="22">
        <f>F45+G42*E46</f>
        <v>0.10199491236859889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5"/>
  <cols>
    <col min="1" max="1" width="12.85546875" bestFit="1" customWidth="1"/>
    <col min="2" max="2" width="10.85546875" bestFit="1" customWidth="1"/>
    <col min="3" max="3" width="12.140625" bestFit="1" customWidth="1"/>
    <col min="4" max="5" width="12.85546875" bestFit="1" customWidth="1"/>
  </cols>
  <sheetData>
    <row r="3" spans="1:6">
      <c r="B3" t="s">
        <v>210</v>
      </c>
      <c r="C3" t="s">
        <v>211</v>
      </c>
      <c r="D3" t="s">
        <v>212</v>
      </c>
      <c r="E3" t="s">
        <v>213</v>
      </c>
      <c r="F3" t="s">
        <v>197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214</v>
      </c>
    </row>
    <row r="7" spans="1:6">
      <c r="B7" t="s">
        <v>210</v>
      </c>
      <c r="C7" t="s">
        <v>211</v>
      </c>
      <c r="D7" t="s">
        <v>212</v>
      </c>
      <c r="E7" t="s">
        <v>213</v>
      </c>
    </row>
    <row r="8" spans="1:6">
      <c r="A8" t="s">
        <v>210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211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212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213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215</v>
      </c>
      <c r="B16">
        <f>SQRT(B15)</f>
        <v>0.28887580275679142</v>
      </c>
    </row>
    <row r="17" spans="1:3">
      <c r="A17" t="s">
        <v>207</v>
      </c>
      <c r="B17">
        <f>(B14-0.01)/B16</f>
        <v>0.66810867105858551</v>
      </c>
    </row>
    <row r="19" spans="1:3">
      <c r="B19" t="s">
        <v>216</v>
      </c>
    </row>
    <row r="20" spans="1:3">
      <c r="A20" t="s">
        <v>210</v>
      </c>
      <c r="B20">
        <f>B13</f>
        <v>1</v>
      </c>
      <c r="C20">
        <f>B20/(1+$C$13)</f>
        <v>0.49501147778198873</v>
      </c>
    </row>
    <row r="21" spans="1:3">
      <c r="A21" t="s">
        <v>217</v>
      </c>
      <c r="B21">
        <f>C13</f>
        <v>1.0201551779783511</v>
      </c>
      <c r="C21">
        <f>B21/(1+$C$13)</f>
        <v>0.50498852221801127</v>
      </c>
    </row>
    <row r="22" spans="1:3">
      <c r="A22" t="s">
        <v>218</v>
      </c>
      <c r="B22">
        <f>D13</f>
        <v>0.1386915190257931</v>
      </c>
      <c r="C22">
        <f>B22/(1+$C$13)</f>
        <v>6.8653893788786655E-2</v>
      </c>
    </row>
    <row r="23" spans="1:3">
      <c r="A23" t="s">
        <v>219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17" activePane="bottomLeft" state="frozen"/>
      <selection activeCell="N35" sqref="N35"/>
      <selection pane="bottomLeft" activeCell="G42" sqref="G42"/>
    </sheetView>
  </sheetViews>
  <sheetFormatPr defaultColWidth="9.140625" defaultRowHeight="15"/>
  <cols>
    <col min="1" max="1" width="10.7109375" bestFit="1" customWidth="1"/>
    <col min="7" max="7" width="27.5703125" customWidth="1"/>
    <col min="8" max="8" width="12.7109375" bestFit="1" customWidth="1"/>
    <col min="9" max="9" width="21.28515625" customWidth="1"/>
    <col min="10" max="10" width="8" customWidth="1"/>
    <col min="12" max="12" width="9.5703125" bestFit="1" customWidth="1"/>
    <col min="13" max="13" width="10.28515625" bestFit="1" customWidth="1"/>
    <col min="14" max="14" width="9.5703125" bestFit="1" customWidth="1"/>
    <col min="15" max="15" width="10.140625" customWidth="1"/>
    <col min="16" max="16" width="14" customWidth="1"/>
    <col min="17" max="17" width="14.85546875" customWidth="1"/>
  </cols>
  <sheetData>
    <row r="1" spans="1:17">
      <c r="A1" s="1" t="s">
        <v>100</v>
      </c>
      <c r="B1" s="1">
        <v>2E-3</v>
      </c>
      <c r="F1" s="196" t="s">
        <v>96</v>
      </c>
      <c r="G1" s="194"/>
      <c r="H1" s="194"/>
      <c r="I1" s="194"/>
      <c r="J1" s="1"/>
      <c r="P1" s="1"/>
      <c r="Q1" s="1"/>
    </row>
    <row r="2" spans="1:17">
      <c r="A2" s="1"/>
      <c r="B2" s="195"/>
      <c r="C2" s="194"/>
      <c r="D2" s="194"/>
      <c r="E2" s="3"/>
      <c r="F2" s="67"/>
      <c r="G2" s="65" t="s">
        <v>220</v>
      </c>
      <c r="H2" s="65"/>
      <c r="I2" s="65" t="s">
        <v>220</v>
      </c>
      <c r="J2" s="1"/>
      <c r="P2" s="1"/>
      <c r="Q2" s="1"/>
    </row>
    <row r="3" spans="1:17">
      <c r="B3" s="195" t="s">
        <v>97</v>
      </c>
      <c r="C3" s="194"/>
      <c r="D3" s="194"/>
      <c r="E3" s="3"/>
      <c r="F3" s="67"/>
      <c r="G3" s="66" t="s">
        <v>221</v>
      </c>
      <c r="H3" s="66"/>
      <c r="I3" s="66" t="s">
        <v>222</v>
      </c>
      <c r="J3" s="3"/>
      <c r="P3" s="3"/>
      <c r="Q3" s="3"/>
    </row>
    <row r="4" spans="1:17" ht="26.25" customHeight="1">
      <c r="B4" s="1" t="s">
        <v>45</v>
      </c>
      <c r="C4" s="1" t="s">
        <v>221</v>
      </c>
      <c r="D4" s="1" t="s">
        <v>222</v>
      </c>
      <c r="E4" s="1"/>
      <c r="F4" s="68" t="s">
        <v>223</v>
      </c>
      <c r="G4" s="69" t="s">
        <v>224</v>
      </c>
      <c r="H4" s="68" t="s">
        <v>222</v>
      </c>
      <c r="I4" s="69" t="s">
        <v>225</v>
      </c>
      <c r="J4" s="30"/>
      <c r="P4" s="3"/>
      <c r="Q4" s="3"/>
    </row>
    <row r="5" spans="1:17">
      <c r="A5" s="46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1">
        <f t="shared" ref="G5:G40" si="1">(B5+$G$42*C5-$G$42*$B$1)-$B$1</f>
        <v>1.3691967609693897E-2</v>
      </c>
      <c r="H5">
        <f t="shared" ref="H5:H40" si="2">D5-$B$1</f>
        <v>1.6704823927863321E-2</v>
      </c>
      <c r="I5" s="31">
        <f t="shared" ref="I5:I40" si="3">(B5+$I$42*D5-$I$42*$B$1)-$B$1</f>
        <v>1.32E-2</v>
      </c>
      <c r="J5" s="31"/>
    </row>
    <row r="6" spans="1:17">
      <c r="A6" s="46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1">
        <f t="shared" si="1"/>
        <v>5.3294654166980301E-2</v>
      </c>
      <c r="H6">
        <f t="shared" si="2"/>
        <v>0.1049827948234669</v>
      </c>
      <c r="I6" s="31">
        <f t="shared" si="3"/>
        <v>5.3499999999999999E-2</v>
      </c>
      <c r="J6" s="31"/>
    </row>
    <row r="7" spans="1:17">
      <c r="A7" s="46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1">
        <f t="shared" si="1"/>
        <v>3.1440569113688248E-2</v>
      </c>
      <c r="H7">
        <f t="shared" si="2"/>
        <v>-3.5954606240418414E-2</v>
      </c>
      <c r="I7" s="31">
        <f t="shared" si="3"/>
        <v>3.0800000000000001E-2</v>
      </c>
      <c r="J7" s="31"/>
    </row>
    <row r="8" spans="1:17">
      <c r="A8" s="46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1">
        <f t="shared" si="1"/>
        <v>3.2559206882999722E-2</v>
      </c>
      <c r="H8">
        <f t="shared" si="2"/>
        <v>-3.1678636200749193E-3</v>
      </c>
      <c r="I8" s="31">
        <f t="shared" si="3"/>
        <v>3.32E-2</v>
      </c>
      <c r="J8" s="31"/>
    </row>
    <row r="9" spans="1:17">
      <c r="A9" s="46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1">
        <f t="shared" si="1"/>
        <v>-1.6355979062993083E-2</v>
      </c>
      <c r="H9">
        <f t="shared" si="2"/>
        <v>1.724972955365256E-2</v>
      </c>
      <c r="I9" s="31">
        <f t="shared" si="3"/>
        <v>-1.66E-2</v>
      </c>
      <c r="J9" s="31"/>
    </row>
    <row r="10" spans="1:17">
      <c r="A10" s="46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1">
        <f t="shared" si="1"/>
        <v>-1.7246981687760534E-2</v>
      </c>
      <c r="H10">
        <f t="shared" si="2"/>
        <v>-2.3089017191669753E-2</v>
      </c>
      <c r="I10" s="31">
        <f t="shared" si="3"/>
        <v>-1.7800000000000003E-2</v>
      </c>
      <c r="J10" s="31"/>
    </row>
    <row r="11" spans="1:17">
      <c r="A11" s="46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1">
        <f t="shared" si="1"/>
        <v>-4.2986874788354071E-2</v>
      </c>
      <c r="H11">
        <f t="shared" si="2"/>
        <v>-9.7751164920180975E-2</v>
      </c>
      <c r="I11" s="31">
        <f t="shared" si="3"/>
        <v>-4.3900000000000008E-2</v>
      </c>
      <c r="J11" s="31"/>
    </row>
    <row r="12" spans="1:17">
      <c r="A12" s="46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1">
        <f t="shared" si="1"/>
        <v>-8.5445908278155916E-2</v>
      </c>
      <c r="H12">
        <f t="shared" si="2"/>
        <v>-7.9752797528105129E-2</v>
      </c>
      <c r="I12" s="31">
        <f t="shared" si="3"/>
        <v>-8.4899999999999989E-2</v>
      </c>
      <c r="J12" s="31"/>
    </row>
    <row r="13" spans="1:17">
      <c r="A13" s="46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1">
        <f t="shared" si="1"/>
        <v>-0.11592393481577475</v>
      </c>
      <c r="H13">
        <f t="shared" si="2"/>
        <v>-5.8106704691893482E-2</v>
      </c>
      <c r="I13" s="31">
        <f t="shared" si="3"/>
        <v>-0.1167</v>
      </c>
      <c r="J13" s="31"/>
    </row>
    <row r="14" spans="1:17">
      <c r="A14" s="46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1">
        <f t="shared" si="1"/>
        <v>0.15021783624622115</v>
      </c>
      <c r="H14">
        <f t="shared" si="2"/>
        <v>0.13021213408241569</v>
      </c>
      <c r="I14" s="31">
        <f t="shared" si="3"/>
        <v>0.1517</v>
      </c>
      <c r="J14" s="31"/>
    </row>
    <row r="15" spans="1:17">
      <c r="A15" s="46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1">
        <f t="shared" si="1"/>
        <v>-3.6263942893123959E-3</v>
      </c>
      <c r="H15">
        <f t="shared" si="2"/>
        <v>-6.1227214878286799E-2</v>
      </c>
      <c r="I15" s="31">
        <f t="shared" si="3"/>
        <v>-3.5999999999999999E-3</v>
      </c>
      <c r="J15" s="31"/>
    </row>
    <row r="16" spans="1:17">
      <c r="A16" s="46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1">
        <f t="shared" si="1"/>
        <v>-2.9880638151855085E-3</v>
      </c>
      <c r="H16">
        <f t="shared" si="2"/>
        <v>2.591369913496179E-2</v>
      </c>
      <c r="I16" s="31">
        <f t="shared" si="3"/>
        <v>-2.8999999999999998E-3</v>
      </c>
      <c r="J16" s="31"/>
    </row>
    <row r="17" spans="1:10">
      <c r="A17" s="46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1">
        <f t="shared" si="1"/>
        <v>6.0675670063736198E-2</v>
      </c>
      <c r="H17">
        <f t="shared" si="2"/>
        <v>1.983155158224275E-2</v>
      </c>
      <c r="I17" s="31">
        <f t="shared" si="3"/>
        <v>6.0899999999999996E-2</v>
      </c>
      <c r="J17" s="31"/>
    </row>
    <row r="18" spans="1:10">
      <c r="A18" s="46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1">
        <f t="shared" si="1"/>
        <v>3.6840376018304734E-2</v>
      </c>
      <c r="H18">
        <f t="shared" si="2"/>
        <v>-2.1447274323001031E-2</v>
      </c>
      <c r="I18" s="31">
        <f t="shared" si="3"/>
        <v>3.78E-2</v>
      </c>
      <c r="J18" s="31"/>
    </row>
    <row r="19" spans="1:10">
      <c r="A19" s="46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1">
        <f t="shared" si="1"/>
        <v>1.2236904053612923E-2</v>
      </c>
      <c r="H19">
        <f t="shared" si="2"/>
        <v>-4.0033389976830619E-2</v>
      </c>
      <c r="I19" s="31">
        <f t="shared" si="3"/>
        <v>1.23E-2</v>
      </c>
      <c r="J19" s="31"/>
    </row>
    <row r="20" spans="1:10">
      <c r="A20" s="46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1">
        <f t="shared" si="1"/>
        <v>-1.2423692442772983E-2</v>
      </c>
      <c r="H20">
        <f t="shared" si="2"/>
        <v>-1.2206910984366029E-2</v>
      </c>
      <c r="I20" s="31">
        <f t="shared" si="3"/>
        <v>-1.2699999999999999E-2</v>
      </c>
      <c r="J20" s="31"/>
    </row>
    <row r="21" spans="1:10">
      <c r="A21" s="46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1">
        <f t="shared" si="1"/>
        <v>-7.056326902093181E-2</v>
      </c>
      <c r="H21">
        <f t="shared" si="2"/>
        <v>-2.6613316173693877E-2</v>
      </c>
      <c r="I21" s="31">
        <f t="shared" si="3"/>
        <v>-7.0699999999999999E-2</v>
      </c>
      <c r="J21" s="31"/>
    </row>
    <row r="22" spans="1:10">
      <c r="A22" s="46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1">
        <f t="shared" si="1"/>
        <v>3.2450927956209831E-2</v>
      </c>
      <c r="H22">
        <f t="shared" si="2"/>
        <v>3.0889654458320467E-2</v>
      </c>
      <c r="I22" s="31">
        <f t="shared" si="3"/>
        <v>3.3099999999999997E-2</v>
      </c>
      <c r="J22" s="31"/>
    </row>
    <row r="23" spans="1:10">
      <c r="A23" s="46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1">
        <f t="shared" si="1"/>
        <v>-9.4123707868763017E-3</v>
      </c>
      <c r="H23">
        <f t="shared" si="2"/>
        <v>1.947644854231835E-2</v>
      </c>
      <c r="I23" s="31">
        <f t="shared" si="3"/>
        <v>-1.0500000000000001E-2</v>
      </c>
      <c r="J23" s="31"/>
    </row>
    <row r="24" spans="1:10">
      <c r="A24" s="46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1">
        <f t="shared" si="1"/>
        <v>4.0385322085110108E-2</v>
      </c>
      <c r="H24">
        <f t="shared" si="2"/>
        <v>-1.352690933753355E-2</v>
      </c>
      <c r="I24" s="31">
        <f t="shared" si="3"/>
        <v>3.95E-2</v>
      </c>
      <c r="J24" s="31"/>
    </row>
    <row r="25" spans="1:10">
      <c r="A25" s="46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1">
        <f t="shared" si="1"/>
        <v>2.4925112442886095E-2</v>
      </c>
      <c r="H25">
        <f t="shared" si="2"/>
        <v>-0.1162185830039917</v>
      </c>
      <c r="I25" s="31">
        <f t="shared" si="3"/>
        <v>2.5000000000000001E-2</v>
      </c>
      <c r="J25" s="31"/>
    </row>
    <row r="26" spans="1:10">
      <c r="A26" s="46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1">
        <f t="shared" si="1"/>
        <v>-9.641406606846769E-3</v>
      </c>
      <c r="H26">
        <f t="shared" si="2"/>
        <v>6.3437056697206298E-2</v>
      </c>
      <c r="I26" s="31">
        <f t="shared" si="3"/>
        <v>-1.04E-2</v>
      </c>
      <c r="J26" s="31"/>
    </row>
    <row r="27" spans="1:10">
      <c r="A27" s="46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1">
        <f t="shared" si="1"/>
        <v>1.9943685992254191E-2</v>
      </c>
      <c r="H27">
        <f t="shared" si="2"/>
        <v>4.7037835806613085E-3</v>
      </c>
      <c r="I27" s="31">
        <f t="shared" si="3"/>
        <v>2.0499999999999997E-2</v>
      </c>
      <c r="J27" s="31"/>
    </row>
    <row r="28" spans="1:10">
      <c r="A28" s="46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1">
        <f t="shared" si="1"/>
        <v>2.6464599447251033E-2</v>
      </c>
      <c r="H28">
        <f t="shared" si="2"/>
        <v>-3.8447544106262332E-2</v>
      </c>
      <c r="I28" s="31">
        <f t="shared" si="3"/>
        <v>2.76E-2</v>
      </c>
      <c r="J28" s="31"/>
    </row>
    <row r="29" spans="1:10">
      <c r="A29" s="46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1">
        <f t="shared" si="1"/>
        <v>6.3692492488530497E-2</v>
      </c>
      <c r="H29">
        <f t="shared" si="2"/>
        <v>5.6871957536920752E-2</v>
      </c>
      <c r="I29" s="31">
        <f t="shared" si="3"/>
        <v>6.4299999999999996E-2</v>
      </c>
      <c r="J29" s="31"/>
    </row>
    <row r="30" spans="1:10">
      <c r="A30" s="46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1">
        <f t="shared" si="1"/>
        <v>1.156911510022976E-2</v>
      </c>
      <c r="H30">
        <f t="shared" si="2"/>
        <v>-2.9800965884031909E-2</v>
      </c>
      <c r="I30" s="31">
        <f t="shared" si="3"/>
        <v>1.0500000000000001E-2</v>
      </c>
      <c r="J30" s="31"/>
    </row>
    <row r="31" spans="1:10">
      <c r="A31" s="46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1">
        <f t="shared" si="1"/>
        <v>4.6540260183445897E-2</v>
      </c>
      <c r="H31">
        <f t="shared" si="2"/>
        <v>4.7417550650258801E-2</v>
      </c>
      <c r="I31" s="31">
        <f t="shared" si="3"/>
        <v>4.6300000000000001E-2</v>
      </c>
      <c r="J31" s="31"/>
    </row>
    <row r="32" spans="1:10">
      <c r="A32" s="46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1">
        <f t="shared" si="1"/>
        <v>-8.6164777119137163E-3</v>
      </c>
      <c r="H32">
        <f t="shared" si="2"/>
        <v>3.3976091913917403E-3</v>
      </c>
      <c r="I32" s="31">
        <f t="shared" si="3"/>
        <v>-8.0000000000000002E-3</v>
      </c>
      <c r="J32" s="31"/>
    </row>
    <row r="33" spans="1:16">
      <c r="A33" s="46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1">
        <f t="shared" si="1"/>
        <v>4.2803587950235311E-2</v>
      </c>
      <c r="H33">
        <f t="shared" si="2"/>
        <v>6.4361406828330234E-2</v>
      </c>
      <c r="I33" s="31">
        <f t="shared" si="3"/>
        <v>4.3099999999999999E-2</v>
      </c>
      <c r="J33" s="31"/>
      <c r="M33" s="1"/>
      <c r="N33" s="1"/>
    </row>
    <row r="34" spans="1:16">
      <c r="A34" s="46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1">
        <f t="shared" si="1"/>
        <v>-9.5357209204626897E-3</v>
      </c>
      <c r="H34">
        <f t="shared" si="2"/>
        <v>8.3425655715611297E-3</v>
      </c>
      <c r="I34" s="31">
        <f t="shared" si="3"/>
        <v>-1.04E-2</v>
      </c>
      <c r="J34" s="31"/>
      <c r="M34" s="1"/>
      <c r="N34" s="1"/>
    </row>
    <row r="35" spans="1:16">
      <c r="A35" s="46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1">
        <f t="shared" si="1"/>
        <v>7.2824013034097898E-2</v>
      </c>
      <c r="H35">
        <f t="shared" si="2"/>
        <v>0.14985543013987901</v>
      </c>
      <c r="I35" s="31">
        <f t="shared" si="3"/>
        <v>7.2999999999999995E-2</v>
      </c>
      <c r="J35" s="31"/>
      <c r="M35" s="1"/>
      <c r="N35" s="1"/>
    </row>
    <row r="36" spans="1:16">
      <c r="A36" s="46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1">
        <f t="shared" si="1"/>
        <v>-2.9040812901624392E-2</v>
      </c>
      <c r="H36">
        <f t="shared" si="2"/>
        <v>4.258045044219034E-3</v>
      </c>
      <c r="I36" s="31">
        <f t="shared" si="3"/>
        <v>-2.9699999999999997E-2</v>
      </c>
      <c r="J36" s="31"/>
      <c r="M36" s="1"/>
      <c r="N36" s="1"/>
    </row>
    <row r="37" spans="1:16">
      <c r="A37" s="46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1">
        <f t="shared" si="1"/>
        <v>5.4011799884468858E-2</v>
      </c>
      <c r="H37">
        <f t="shared" si="2"/>
        <v>0.111856090008273</v>
      </c>
      <c r="I37" s="31">
        <f t="shared" si="3"/>
        <v>5.4399999999999997E-2</v>
      </c>
      <c r="J37" s="31"/>
      <c r="M37" s="1"/>
      <c r="N37" s="1"/>
    </row>
    <row r="38" spans="1:16">
      <c r="A38" s="46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1">
        <f t="shared" si="1"/>
        <v>3.475849084349427E-2</v>
      </c>
      <c r="H38">
        <f t="shared" si="2"/>
        <v>2.3242753909800913E-2</v>
      </c>
      <c r="I38" s="31">
        <f t="shared" si="3"/>
        <v>3.500000000000001E-2</v>
      </c>
      <c r="J38" s="31"/>
      <c r="M38" s="1"/>
      <c r="N38" s="1"/>
    </row>
    <row r="39" spans="1:16">
      <c r="A39" s="46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1">
        <f t="shared" si="1"/>
        <v>3.2440709884762164E-2</v>
      </c>
      <c r="H39">
        <f t="shared" si="2"/>
        <v>-4.5317658456216721E-2</v>
      </c>
      <c r="I39" s="31">
        <f t="shared" si="3"/>
        <v>3.210000000000001E-2</v>
      </c>
      <c r="J39" s="31"/>
      <c r="M39" s="1"/>
      <c r="N39" s="1"/>
    </row>
    <row r="40" spans="1:16">
      <c r="A40" s="46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1">
        <f t="shared" si="1"/>
        <v>2.5116381231951826E-2</v>
      </c>
      <c r="H40">
        <f t="shared" si="2"/>
        <v>-7.6850394935910468E-3</v>
      </c>
      <c r="I40" s="31">
        <f t="shared" si="3"/>
        <v>2.6099999999999998E-2</v>
      </c>
      <c r="J40" s="31"/>
    </row>
    <row r="41" spans="1:16">
      <c r="A41" s="47"/>
      <c r="B41" s="47"/>
      <c r="C41" s="47"/>
      <c r="D41" s="47"/>
      <c r="F41" s="47"/>
      <c r="G41" s="48"/>
      <c r="H41" s="48"/>
      <c r="I41" s="47"/>
    </row>
    <row r="42" spans="1:16">
      <c r="A42" s="47"/>
      <c r="B42" s="44" t="s">
        <v>45</v>
      </c>
      <c r="C42" s="44" t="s">
        <v>221</v>
      </c>
      <c r="D42" s="44" t="s">
        <v>222</v>
      </c>
      <c r="E42" s="1"/>
      <c r="F42" s="43" t="s">
        <v>226</v>
      </c>
      <c r="G42" s="48">
        <v>0.01</v>
      </c>
      <c r="H42" s="43" t="s">
        <v>226</v>
      </c>
      <c r="I42" s="48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8">
        <f>AVERAGE(B5:B40)</f>
        <v>1.5475000000000001E-2</v>
      </c>
      <c r="C43" s="18">
        <f>AVERAGE(C5:C40)</f>
        <v>1.9327654199999961E-3</v>
      </c>
      <c r="D43" s="18">
        <f>AVERAGE(D5:D40)</f>
        <v>7.3516145681554396E-3</v>
      </c>
      <c r="E43" s="31"/>
      <c r="F43" s="3" t="s">
        <v>227</v>
      </c>
      <c r="G43" s="18">
        <f>AVERAGE(G5:G40)</f>
        <v>1.3474327654200001E-2</v>
      </c>
      <c r="H43" s="3" t="s">
        <v>227</v>
      </c>
      <c r="I43" s="18">
        <f>AVERAGE(I5:I40)</f>
        <v>1.3475000000000001E-2</v>
      </c>
      <c r="J43" s="6"/>
      <c r="M43" s="6"/>
      <c r="O43" s="1"/>
      <c r="P43" s="6"/>
    </row>
    <row r="44" spans="1:16">
      <c r="A44" s="59" t="s">
        <v>228</v>
      </c>
      <c r="B44" s="18">
        <f>STDEVP(B5:B40)</f>
        <v>4.7312990787121263E-2</v>
      </c>
      <c r="C44" s="18">
        <f>STDEVP(C5:C40)</f>
        <v>6.5808207878340366E-2</v>
      </c>
      <c r="D44" s="18">
        <f>STDEVP(D5:D40)</f>
        <v>5.8964582217036057E-2</v>
      </c>
      <c r="E44" s="31"/>
      <c r="F44" s="179" t="s">
        <v>228</v>
      </c>
      <c r="G44" s="18">
        <f>STDEVP(G5:G40)</f>
        <v>4.6991803899569362E-2</v>
      </c>
      <c r="H44" s="3" t="s">
        <v>76</v>
      </c>
      <c r="I44" s="18">
        <f>STDEVP(I5:I40)</f>
        <v>4.731299078712127E-2</v>
      </c>
      <c r="J44" s="6"/>
      <c r="K44" s="1"/>
      <c r="O44" s="1"/>
      <c r="P44" s="6"/>
    </row>
    <row r="45" spans="1:16">
      <c r="A45" s="47" t="s">
        <v>207</v>
      </c>
      <c r="B45" s="172">
        <f>(B43-B1)/B44</f>
        <v>0.28480550005027239</v>
      </c>
      <c r="C45" s="173">
        <f>(C43-$B$1)/C44</f>
        <v>-1.0216746841716241E-3</v>
      </c>
      <c r="D45" s="75">
        <f>(D43-$B$1)/D44</f>
        <v>9.0759814908164482E-2</v>
      </c>
      <c r="E45" s="6"/>
      <c r="F45" s="43" t="s">
        <v>207</v>
      </c>
      <c r="G45" s="174">
        <f>(G43)/G44</f>
        <v>0.28673782523857272</v>
      </c>
      <c r="H45" s="43" t="s">
        <v>207</v>
      </c>
      <c r="I45" s="174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1" t="s">
        <v>229</v>
      </c>
      <c r="G46" s="60">
        <f>INTERCEPT(F5:F40,G5:G40)</f>
        <v>9.0417546984485463E-3</v>
      </c>
      <c r="H46" s="70" t="s">
        <v>229</v>
      </c>
      <c r="I46" s="60">
        <f>INTERCEPT(H5:H40,I5:I40)</f>
        <v>-4.9896274237008886E-3</v>
      </c>
      <c r="J46" s="28"/>
      <c r="M46" s="6"/>
      <c r="O46" s="1"/>
      <c r="P46" s="31"/>
    </row>
    <row r="47" spans="1:16">
      <c r="F47" s="175" t="s">
        <v>230</v>
      </c>
      <c r="G47" s="176">
        <f>SLOPE(F5:F40,G5:G40)</f>
        <v>-0.67602551401585109</v>
      </c>
      <c r="H47" s="177" t="s">
        <v>230</v>
      </c>
      <c r="I47" s="178">
        <f>SLOPE(H5:H40,I5:I40)</f>
        <v>0.76743910885761235</v>
      </c>
      <c r="J47" s="60"/>
      <c r="O47" s="1"/>
      <c r="P47" s="72"/>
    </row>
    <row r="48" spans="1:16">
      <c r="G48" s="28"/>
      <c r="H48" s="28"/>
      <c r="I48" s="28"/>
      <c r="J48" s="28"/>
      <c r="P48" s="73"/>
    </row>
    <row r="49" spans="4:16">
      <c r="D49" s="1"/>
      <c r="E49" s="1"/>
      <c r="F49" s="1"/>
      <c r="P49" s="73"/>
    </row>
    <row r="50" spans="4:16">
      <c r="P50" s="73"/>
    </row>
    <row r="51" spans="4:16">
      <c r="G51" s="21"/>
      <c r="H51" s="21"/>
    </row>
    <row r="52" spans="4:16">
      <c r="G52" s="28"/>
      <c r="H52" s="28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A18" sqref="A18:E25"/>
    </sheetView>
  </sheetViews>
  <sheetFormatPr defaultColWidth="9.140625" defaultRowHeight="15"/>
  <cols>
    <col min="2" max="2" width="9.85546875" bestFit="1" customWidth="1"/>
    <col min="3" max="3" width="9.5703125" customWidth="1"/>
    <col min="4" max="4" width="9.85546875" bestFit="1" customWidth="1"/>
    <col min="11" max="11" width="12.7109375" bestFit="1" customWidth="1"/>
  </cols>
  <sheetData>
    <row r="1" spans="1:10">
      <c r="B1" s="195" t="s">
        <v>231</v>
      </c>
      <c r="C1" s="194"/>
      <c r="D1" s="194"/>
    </row>
    <row r="2" spans="1:10">
      <c r="B2" s="1" t="s">
        <v>232</v>
      </c>
      <c r="C2" s="1" t="s">
        <v>233</v>
      </c>
      <c r="D2" s="1" t="s">
        <v>234</v>
      </c>
    </row>
    <row r="3" spans="1:10">
      <c r="B3">
        <v>0.15</v>
      </c>
      <c r="C3">
        <v>0.26</v>
      </c>
      <c r="D3">
        <v>0.04</v>
      </c>
    </row>
    <row r="5" spans="1:10">
      <c r="B5" s="195" t="s">
        <v>194</v>
      </c>
      <c r="C5" s="194"/>
      <c r="D5" s="194"/>
    </row>
    <row r="6" spans="1:10">
      <c r="F6" s="195"/>
      <c r="G6" s="194"/>
      <c r="H6" s="194"/>
    </row>
    <row r="7" spans="1:10">
      <c r="B7" s="1" t="s">
        <v>232</v>
      </c>
      <c r="C7" s="1" t="s">
        <v>233</v>
      </c>
      <c r="D7" s="1" t="s">
        <v>234</v>
      </c>
      <c r="F7" s="1"/>
      <c r="G7" s="1"/>
      <c r="H7" s="1"/>
    </row>
    <row r="8" spans="1:10">
      <c r="A8" s="1" t="s">
        <v>232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233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234</v>
      </c>
      <c r="B10">
        <v>-1.1039999999999999E-2</v>
      </c>
      <c r="C10">
        <v>-8.9999999999999993E-3</v>
      </c>
      <c r="D10">
        <v>0.09</v>
      </c>
    </row>
    <row r="13" spans="1:10">
      <c r="B13" s="195" t="s">
        <v>235</v>
      </c>
      <c r="C13" s="194"/>
      <c r="D13" s="194"/>
      <c r="H13" s="195" t="s">
        <v>236</v>
      </c>
      <c r="I13" s="194"/>
      <c r="J13" s="194"/>
    </row>
    <row r="14" spans="1:10">
      <c r="B14" s="193" t="s">
        <v>237</v>
      </c>
      <c r="C14" s="194"/>
      <c r="D14" s="194"/>
      <c r="H14" s="193" t="s">
        <v>237</v>
      </c>
      <c r="I14" s="194"/>
      <c r="J14" s="194"/>
    </row>
    <row r="15" spans="1:10">
      <c r="B15" s="1" t="s">
        <v>232</v>
      </c>
      <c r="C15" s="1" t="s">
        <v>233</v>
      </c>
      <c r="D15" s="1" t="s">
        <v>234</v>
      </c>
      <c r="F15" s="1"/>
      <c r="H15" s="1" t="s">
        <v>232</v>
      </c>
      <c r="I15" s="1" t="s">
        <v>233</v>
      </c>
      <c r="J15" s="1" t="s">
        <v>234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238</v>
      </c>
      <c r="C18" t="s">
        <v>239</v>
      </c>
      <c r="D18" t="s">
        <v>37</v>
      </c>
      <c r="E18" t="s">
        <v>240</v>
      </c>
      <c r="H18" t="s">
        <v>238</v>
      </c>
      <c r="I18" t="s">
        <v>239</v>
      </c>
      <c r="J18" t="s">
        <v>37</v>
      </c>
      <c r="K18" t="s">
        <v>240</v>
      </c>
    </row>
    <row r="19" spans="1:11">
      <c r="A19" t="s">
        <v>241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2"/>
      <c r="G19" t="s">
        <v>241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2">
        <f>J19-(0.01+I19*($H$24-0.01))</f>
        <v>-4.3349724004881907E-8</v>
      </c>
    </row>
    <row r="20" spans="1:11">
      <c r="A20" t="s">
        <v>242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242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2">
        <f>J20-(0.01+I20*($H$24-0.01))</f>
        <v>8.5915573710959592E-8</v>
      </c>
    </row>
    <row r="21" spans="1:11">
      <c r="A21" t="s">
        <v>243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243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2">
        <f>J21-(0.01+I21*($H$24-0.01))</f>
        <v>-2.5662487995736782E-7</v>
      </c>
    </row>
    <row r="23" spans="1:11">
      <c r="A23" t="s">
        <v>244</v>
      </c>
      <c r="B23">
        <f>SUMPRODUCT(MMULT(B16:D16,B8:D10),B16:D16)</f>
        <v>1.4152000000000001E-2</v>
      </c>
      <c r="G23" t="s">
        <v>244</v>
      </c>
      <c r="H23">
        <f>SUMPRODUCT(MMULT(H16:J16,B8:D10),H16:J16)</f>
        <v>1.8505869967445267E-2</v>
      </c>
    </row>
    <row r="24" spans="1:11">
      <c r="A24" t="s">
        <v>83</v>
      </c>
      <c r="B24">
        <f>SUMPRODUCT(B16:D16,B3:D3)</f>
        <v>0.161</v>
      </c>
      <c r="G24" t="s">
        <v>83</v>
      </c>
      <c r="H24">
        <f>SUMPRODUCT(H16:J16,B3:D3)</f>
        <v>0.1960234858663748</v>
      </c>
    </row>
    <row r="25" spans="1:11">
      <c r="A25" t="s">
        <v>207</v>
      </c>
      <c r="B25">
        <f>(B24-0.01)/SQRT(B23)</f>
        <v>1.2693109813750256</v>
      </c>
      <c r="G25" t="s">
        <v>207</v>
      </c>
      <c r="H25">
        <f>(H24-0.01)/SQRT(H23)</f>
        <v>1.3674549421487867</v>
      </c>
    </row>
    <row r="26" spans="1:11">
      <c r="B26" s="1"/>
    </row>
  </sheetData>
  <mergeCells count="7">
    <mergeCell ref="B5:D5"/>
    <mergeCell ref="B14:D14"/>
    <mergeCell ref="F6:H6"/>
    <mergeCell ref="H14:J14"/>
    <mergeCell ref="B1:D1"/>
    <mergeCell ref="H13:J13"/>
    <mergeCell ref="B13:D13"/>
  </mergeCells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5"/>
  <cols>
    <col min="1" max="1" width="10.7109375" bestFit="1" customWidth="1"/>
    <col min="2" max="2" width="9.42578125" customWidth="1"/>
    <col min="3" max="3" width="10" customWidth="1"/>
    <col min="4" max="4" width="4" customWidth="1"/>
    <col min="6" max="6" width="4.42578125" customWidth="1"/>
    <col min="7" max="7" width="8.5703125" customWidth="1"/>
    <col min="10" max="10" width="1.42578125" customWidth="1"/>
    <col min="13" max="13" width="2" customWidth="1"/>
  </cols>
  <sheetData>
    <row r="2" spans="1:16">
      <c r="E2" t="s">
        <v>245</v>
      </c>
      <c r="G2" s="195" t="s">
        <v>41</v>
      </c>
      <c r="H2" s="194"/>
      <c r="I2" s="194"/>
    </row>
    <row r="3" spans="1:16">
      <c r="E3" s="4">
        <v>1.0000000000000001E-5</v>
      </c>
      <c r="H3" s="1" t="s">
        <v>72</v>
      </c>
      <c r="I3" s="1" t="s">
        <v>246</v>
      </c>
      <c r="L3" t="s">
        <v>247</v>
      </c>
    </row>
    <row r="4" spans="1:16">
      <c r="B4" s="195" t="s">
        <v>97</v>
      </c>
      <c r="C4" s="194"/>
      <c r="E4" s="1" t="s">
        <v>248</v>
      </c>
      <c r="G4" s="1" t="s">
        <v>249</v>
      </c>
      <c r="H4" s="1" t="s">
        <v>45</v>
      </c>
      <c r="I4" s="1" t="s">
        <v>45</v>
      </c>
      <c r="K4" s="1" t="s">
        <v>250</v>
      </c>
      <c r="L4" s="1" t="s">
        <v>250</v>
      </c>
      <c r="N4" s="1" t="s">
        <v>251</v>
      </c>
    </row>
    <row r="5" spans="1:16">
      <c r="A5" s="1" t="s">
        <v>252</v>
      </c>
      <c r="B5" s="1" t="s">
        <v>249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7">
        <f>STDEVP(E6:E65)</f>
        <v>8.8506183869767607E-2</v>
      </c>
      <c r="K5" s="29">
        <f>I5-H5</f>
        <v>-5.682885006325078E-7</v>
      </c>
      <c r="L5" s="14">
        <f>K5/E3</f>
        <v>-5.6828850063250773E-2</v>
      </c>
      <c r="N5" s="14">
        <f>H7*H5</f>
        <v>-5.6884883629820596E-2</v>
      </c>
    </row>
    <row r="6" spans="1:16">
      <c r="A6" s="46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46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105</v>
      </c>
      <c r="H7">
        <f>SLOPE(B6:B65,C6:C65)</f>
        <v>-0.64271801012536023</v>
      </c>
    </row>
    <row r="8" spans="1:16">
      <c r="A8" s="46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46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46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46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46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46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46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46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46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46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46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46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46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46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46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46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46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46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46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46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46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46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46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46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46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46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46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46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46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46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46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46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46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46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46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46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46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46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46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46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46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46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46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46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46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46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46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46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46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46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46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46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46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46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46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46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46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46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40625" defaultRowHeight="15"/>
  <cols>
    <col min="2" max="2" width="5.7109375" customWidth="1"/>
    <col min="3" max="3" width="10.5703125" bestFit="1" customWidth="1"/>
    <col min="8" max="8" width="9.85546875" bestFit="1" customWidth="1"/>
    <col min="13" max="13" width="10.5703125" bestFit="1" customWidth="1"/>
  </cols>
  <sheetData>
    <row r="1" spans="2:5004">
      <c r="G1" s="3" t="s">
        <v>253</v>
      </c>
      <c r="H1" s="52"/>
    </row>
    <row r="2" spans="2:5004" ht="26.25" customHeight="1">
      <c r="B2" s="50" t="s">
        <v>254</v>
      </c>
      <c r="G2" s="44" t="s">
        <v>34</v>
      </c>
      <c r="H2" s="54" t="s">
        <v>35</v>
      </c>
      <c r="M2" t="s">
        <v>255</v>
      </c>
    </row>
    <row r="3" spans="2:5004" ht="26.25" customHeight="1">
      <c r="B3" s="50" t="s">
        <v>256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  <c r="M3" s="81">
        <f t="shared" ref="M3:M8" si="0">(G3-$K$3)^2</f>
        <v>8.2656249999999987E-2</v>
      </c>
    </row>
    <row r="4" spans="2:5004">
      <c r="B4" s="1"/>
      <c r="E4" s="1"/>
      <c r="F4" s="1"/>
      <c r="G4" s="55">
        <v>0.25</v>
      </c>
      <c r="H4" s="56">
        <v>0.1</v>
      </c>
      <c r="J4" t="s">
        <v>54</v>
      </c>
      <c r="K4">
        <f>SUMPRODUCT(H3:H8,M3:M8)</f>
        <v>1.7343749999999998E-2</v>
      </c>
      <c r="M4" s="81">
        <f t="shared" si="0"/>
        <v>1.8906249999999996E-2</v>
      </c>
    </row>
    <row r="5" spans="2:5004">
      <c r="C5" s="1"/>
      <c r="E5" s="1"/>
      <c r="F5" s="1"/>
      <c r="G5" s="55">
        <v>0.2</v>
      </c>
      <c r="H5" s="56">
        <v>0.3</v>
      </c>
      <c r="I5" s="1"/>
      <c r="J5" t="s">
        <v>215</v>
      </c>
      <c r="K5">
        <f>SQRT(K4)</f>
        <v>0.13169567191065923</v>
      </c>
      <c r="L5" s="1"/>
      <c r="M5" s="81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81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  <c r="M7" s="81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57">
        <v>-0.3</v>
      </c>
      <c r="H8" s="58">
        <v>2.5000000000000001E-2</v>
      </c>
      <c r="M8" s="81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257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258</v>
      </c>
      <c r="C31" s="14">
        <f>AVERAGE(C10:C29)</f>
        <v>0.10750000000000004</v>
      </c>
      <c r="E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2:5004">
      <c r="B32" t="s">
        <v>206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40625" defaultRowHeight="15"/>
  <cols>
    <col min="2" max="2" width="9.28515625" customWidth="1"/>
    <col min="3" max="3" width="10.5703125" bestFit="1" customWidth="1"/>
    <col min="8" max="8" width="9.85546875" bestFit="1" customWidth="1"/>
  </cols>
  <sheetData>
    <row r="1" spans="2:5004">
      <c r="G1" s="51" t="s">
        <v>253</v>
      </c>
      <c r="H1" s="52"/>
    </row>
    <row r="2" spans="2:5004" ht="26.25" customHeight="1">
      <c r="B2" s="50" t="s">
        <v>259</v>
      </c>
      <c r="G2" s="53" t="s">
        <v>34</v>
      </c>
      <c r="H2" s="54" t="s">
        <v>35</v>
      </c>
    </row>
    <row r="3" spans="2:5004" ht="26.25" customHeight="1">
      <c r="B3" s="50" t="s">
        <v>256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260</v>
      </c>
      <c r="C4" s="1" t="s">
        <v>257</v>
      </c>
      <c r="E4" s="1"/>
      <c r="F4" s="1"/>
      <c r="G4" s="55">
        <v>0.25</v>
      </c>
      <c r="H4" s="56">
        <v>0.1</v>
      </c>
    </row>
    <row r="5" spans="2:5004">
      <c r="C5" s="1"/>
      <c r="E5" s="1"/>
      <c r="F5" s="1"/>
      <c r="G5" s="55">
        <v>0.2</v>
      </c>
      <c r="H5" s="56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</row>
    <row r="8" spans="2:5004">
      <c r="G8" s="57">
        <v>-0.3</v>
      </c>
      <c r="H8" s="58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258</v>
      </c>
      <c r="C31" s="14">
        <f>AVERAGE(C10:C29)</f>
        <v>0.11231850000000135</v>
      </c>
    </row>
    <row r="32" spans="2:5004">
      <c r="B32" t="s">
        <v>206</v>
      </c>
      <c r="C32" s="14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H14" sqref="H14"/>
    </sheetView>
  </sheetViews>
  <sheetFormatPr defaultRowHeight="15"/>
  <cols>
    <col min="1" max="1" width="9.7109375" bestFit="1" customWidth="1"/>
    <col min="4" max="4" width="4" customWidth="1"/>
    <col min="8" max="8" width="11.42578125" bestFit="1" customWidth="1"/>
    <col min="9" max="9" width="13.85546875" bestFit="1" customWidth="1"/>
  </cols>
  <sheetData>
    <row r="1" spans="1:9">
      <c r="A1" t="s">
        <v>252</v>
      </c>
      <c r="B1" s="7" t="s">
        <v>261</v>
      </c>
      <c r="C1" s="7" t="s">
        <v>262</v>
      </c>
    </row>
    <row r="2" spans="1:9">
      <c r="A2" s="190">
        <v>43860</v>
      </c>
      <c r="B2">
        <v>5.0843903694797889E-2</v>
      </c>
      <c r="C2">
        <v>1.9800000000000002E-2</v>
      </c>
      <c r="E2" t="s">
        <v>263</v>
      </c>
      <c r="F2" t="s">
        <v>264</v>
      </c>
      <c r="G2" s="4" t="s">
        <v>81</v>
      </c>
      <c r="H2" t="s">
        <v>265</v>
      </c>
      <c r="I2" t="s">
        <v>266</v>
      </c>
    </row>
    <row r="3" spans="1:9">
      <c r="A3" s="190">
        <v>43890</v>
      </c>
      <c r="B3">
        <v>3.7895950238514511E-2</v>
      </c>
      <c r="C3">
        <v>3.6099999999999903E-2</v>
      </c>
      <c r="D3" s="189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86">
        <f>(G3^2*F3)/E3</f>
        <v>0.48954056310066146</v>
      </c>
      <c r="I3" s="186">
        <f>1-H3</f>
        <v>0.51045943689933848</v>
      </c>
    </row>
    <row r="4" spans="1:9">
      <c r="A4" s="190">
        <v>43919</v>
      </c>
      <c r="B4">
        <v>-3.2152122497598683E-2</v>
      </c>
      <c r="C4">
        <v>2E-3</v>
      </c>
      <c r="D4" s="189"/>
    </row>
    <row r="5" spans="1:9">
      <c r="A5" s="190">
        <v>43950</v>
      </c>
      <c r="B5">
        <v>-7.9307355781586278E-2</v>
      </c>
      <c r="C5">
        <v>1.14E-2</v>
      </c>
      <c r="D5" s="189"/>
    </row>
    <row r="6" spans="1:9">
      <c r="A6" s="190">
        <v>43980</v>
      </c>
      <c r="B6">
        <v>-3.7663882554005039E-2</v>
      </c>
      <c r="C6">
        <v>1.12E-2</v>
      </c>
      <c r="D6" s="189"/>
    </row>
    <row r="7" spans="1:9">
      <c r="A7" s="190">
        <v>44011</v>
      </c>
      <c r="B7">
        <v>8.4383313704003895E-3</v>
      </c>
      <c r="C7">
        <v>8.3999999999999995E-3</v>
      </c>
      <c r="D7" s="189"/>
    </row>
    <row r="8" spans="1:9">
      <c r="A8" s="190">
        <v>44041</v>
      </c>
      <c r="B8">
        <v>-5.7677310033791798E-2</v>
      </c>
      <c r="C8">
        <v>1.9400000000000001E-2</v>
      </c>
      <c r="D8" s="189"/>
    </row>
    <row r="9" spans="1:9">
      <c r="A9" s="190">
        <v>44072</v>
      </c>
      <c r="B9">
        <v>-1.250289387472992E-3</v>
      </c>
      <c r="C9">
        <v>2.5000000000000001E-3</v>
      </c>
      <c r="D9" s="189"/>
    </row>
    <row r="10" spans="1:9">
      <c r="A10" s="190">
        <v>44103</v>
      </c>
      <c r="B10">
        <v>1.5634894260993029E-2</v>
      </c>
      <c r="C10">
        <v>2.5999999999999999E-2</v>
      </c>
      <c r="D10" s="189"/>
    </row>
    <row r="11" spans="1:9">
      <c r="A11" s="190">
        <v>44133</v>
      </c>
      <c r="B11">
        <v>6.2851017703577816E-2</v>
      </c>
      <c r="C11">
        <v>2.3400000000000001E-2</v>
      </c>
      <c r="D11" s="189"/>
    </row>
    <row r="12" spans="1:9">
      <c r="A12" s="190">
        <v>44164</v>
      </c>
      <c r="B12">
        <v>8.1864131934943022E-3</v>
      </c>
      <c r="C12">
        <v>3.2000000000000001E-2</v>
      </c>
      <c r="D12" s="189"/>
    </row>
    <row r="13" spans="1:9">
      <c r="A13" s="190">
        <v>44194</v>
      </c>
      <c r="B13">
        <v>-2.1634586666526758E-3</v>
      </c>
      <c r="C13">
        <v>1.15E-2</v>
      </c>
      <c r="D13" s="189"/>
    </row>
    <row r="14" spans="1:9">
      <c r="A14" s="190">
        <v>44225</v>
      </c>
      <c r="B14">
        <v>6.7950355972360377E-2</v>
      </c>
      <c r="C14">
        <v>5.6899999999999999E-2</v>
      </c>
      <c r="D14" s="189"/>
    </row>
    <row r="15" spans="1:9">
      <c r="A15" s="190">
        <v>44255</v>
      </c>
      <c r="B15">
        <v>-4.0626472410250108E-2</v>
      </c>
      <c r="C15">
        <v>-3.5400000000000001E-2</v>
      </c>
      <c r="D15" s="189"/>
    </row>
    <row r="16" spans="1:9">
      <c r="A16" s="190">
        <v>44283</v>
      </c>
      <c r="B16">
        <v>-1.511755089332196E-2</v>
      </c>
      <c r="C16">
        <v>-2.23E-2</v>
      </c>
      <c r="D16" s="189"/>
    </row>
    <row r="17" spans="1:4">
      <c r="A17" s="190">
        <v>44314</v>
      </c>
      <c r="B17">
        <v>-5.6176209421377958E-2</v>
      </c>
      <c r="C17">
        <v>4.3E-3</v>
      </c>
      <c r="D17" s="189"/>
    </row>
    <row r="18" spans="1:4">
      <c r="A18" s="190">
        <v>44344</v>
      </c>
      <c r="B18">
        <v>-1.5911531162417541E-2</v>
      </c>
      <c r="C18">
        <v>2.7900000000000001E-2</v>
      </c>
      <c r="D18" s="189"/>
    </row>
    <row r="19" spans="1:4">
      <c r="A19" s="190">
        <v>44375</v>
      </c>
      <c r="B19">
        <v>-1.0600635052978501E-2</v>
      </c>
      <c r="C19">
        <v>6.1999999999999998E-3</v>
      </c>
      <c r="D19" s="189"/>
    </row>
    <row r="20" spans="1:4">
      <c r="A20" s="190">
        <v>44405</v>
      </c>
      <c r="B20">
        <v>3.8913394252502682E-2</v>
      </c>
      <c r="C20">
        <v>3.3499999999999898E-2</v>
      </c>
      <c r="D20" s="189"/>
    </row>
    <row r="21" spans="1:4">
      <c r="A21" s="190">
        <v>44436</v>
      </c>
      <c r="B21">
        <v>2.3196412840078791E-2</v>
      </c>
      <c r="C21">
        <v>3.5999999999999997E-2</v>
      </c>
      <c r="D21" s="189"/>
    </row>
    <row r="22" spans="1:4">
      <c r="A22" s="190">
        <v>44467</v>
      </c>
      <c r="B22">
        <v>3.1710989315308302E-2</v>
      </c>
      <c r="C22">
        <v>2.0999999999999999E-3</v>
      </c>
      <c r="D22" s="189"/>
    </row>
    <row r="23" spans="1:4">
      <c r="A23" s="190">
        <v>44497</v>
      </c>
      <c r="B23">
        <v>-0.2357214774062989</v>
      </c>
      <c r="C23">
        <v>-7.4899999999999994E-2</v>
      </c>
      <c r="D23" s="189"/>
    </row>
    <row r="24" spans="1:4">
      <c r="A24" s="190">
        <v>44528</v>
      </c>
      <c r="B24">
        <v>8.989623584892964E-2</v>
      </c>
      <c r="C24">
        <v>1.8699999999999901E-2</v>
      </c>
      <c r="D24" s="189"/>
    </row>
    <row r="25" spans="1:4">
      <c r="A25" s="190">
        <v>44558</v>
      </c>
      <c r="B25">
        <v>-8.6153304283064516E-2</v>
      </c>
      <c r="C25">
        <v>-9.3600000000000003E-2</v>
      </c>
      <c r="D25" s="189"/>
    </row>
    <row r="26" spans="1:4">
      <c r="A26" s="190">
        <v>44589</v>
      </c>
      <c r="B26">
        <v>0.18369298535781869</v>
      </c>
      <c r="C26">
        <v>8.6199999999999999E-2</v>
      </c>
      <c r="D26" s="189"/>
    </row>
    <row r="27" spans="1:4">
      <c r="A27" s="190">
        <v>44620</v>
      </c>
      <c r="B27">
        <v>4.0922642823122482E-2</v>
      </c>
      <c r="C27">
        <v>3.5799999999999998E-2</v>
      </c>
      <c r="D27" s="189"/>
    </row>
    <row r="28" spans="1:4">
      <c r="A28" s="190">
        <v>44648</v>
      </c>
      <c r="B28">
        <v>2.2579257390105401E-2</v>
      </c>
      <c r="C28">
        <v>1.29E-2</v>
      </c>
      <c r="D28" s="189"/>
    </row>
    <row r="29" spans="1:4">
      <c r="A29" s="190">
        <v>44679</v>
      </c>
      <c r="B29">
        <v>-6.2542798365952694E-3</v>
      </c>
      <c r="C29">
        <v>4.1699999999999897E-2</v>
      </c>
      <c r="D29" s="189"/>
    </row>
    <row r="30" spans="1:4">
      <c r="A30" s="190">
        <v>44709</v>
      </c>
      <c r="B30">
        <v>-8.5101151780856879E-2</v>
      </c>
      <c r="C30">
        <v>-6.7299999999999999E-2</v>
      </c>
      <c r="D30" s="189"/>
    </row>
    <row r="31" spans="1:4">
      <c r="A31" s="190">
        <v>44740</v>
      </c>
      <c r="B31">
        <v>8.7034053125332092E-2</v>
      </c>
      <c r="C31">
        <v>7.1099999999999997E-2</v>
      </c>
      <c r="D31" s="189"/>
    </row>
    <row r="32" spans="1:4">
      <c r="A32" s="190">
        <v>44770</v>
      </c>
      <c r="B32">
        <v>7.6017440324677707E-2</v>
      </c>
      <c r="C32">
        <v>1.38E-2</v>
      </c>
      <c r="D32" s="189"/>
    </row>
    <row r="33" spans="1:4">
      <c r="A33" s="190">
        <v>44801</v>
      </c>
      <c r="B33">
        <v>-7.6065421717074755E-2</v>
      </c>
      <c r="C33">
        <v>-2.4199999999999999E-2</v>
      </c>
      <c r="D33" s="189"/>
    </row>
    <row r="34" spans="1:4">
      <c r="A34" s="190">
        <v>44832</v>
      </c>
      <c r="B34">
        <v>7.2895892696218753E-2</v>
      </c>
      <c r="C34">
        <v>1.61E-2</v>
      </c>
      <c r="D34" s="189"/>
    </row>
    <row r="35" spans="1:4">
      <c r="A35" s="190">
        <v>44862</v>
      </c>
      <c r="B35">
        <v>-8.0268660519472818E-2</v>
      </c>
      <c r="C35">
        <v>2.2100000000000002E-2</v>
      </c>
      <c r="D35" s="189"/>
    </row>
    <row r="36" spans="1:4">
      <c r="A36" s="190">
        <v>44893</v>
      </c>
      <c r="B36">
        <v>1.8246479147417342E-2</v>
      </c>
      <c r="C36">
        <v>3.9899999999999998E-2</v>
      </c>
      <c r="D36" s="189"/>
    </row>
    <row r="37" spans="1:4">
      <c r="A37" s="190">
        <v>44923</v>
      </c>
      <c r="B37">
        <v>-1.7876956249486861E-3</v>
      </c>
      <c r="C37">
        <v>2.9100000000000001E-2</v>
      </c>
      <c r="D37" s="189"/>
    </row>
    <row r="38" spans="1:4">
      <c r="A38" s="190">
        <v>44954</v>
      </c>
      <c r="B38">
        <v>7.353837027289048E-2</v>
      </c>
      <c r="C38">
        <v>1.9999999999999901E-4</v>
      </c>
      <c r="D38" s="189"/>
    </row>
    <row r="39" spans="1:4">
      <c r="A39" s="190">
        <v>44985</v>
      </c>
      <c r="B39">
        <v>-8.4428787635322008E-2</v>
      </c>
      <c r="C39">
        <v>-8.0100000000000005E-2</v>
      </c>
      <c r="D39" s="189"/>
    </row>
    <row r="40" spans="1:4">
      <c r="A40" s="190">
        <v>45013</v>
      </c>
      <c r="B40">
        <v>-0.14778281211724181</v>
      </c>
      <c r="C40">
        <v>-0.1326</v>
      </c>
      <c r="D40" s="189"/>
    </row>
    <row r="41" spans="1:4">
      <c r="A41" s="190">
        <v>45044</v>
      </c>
      <c r="B41">
        <v>0.13155101120000551</v>
      </c>
      <c r="C41">
        <v>0.13650000000000001</v>
      </c>
      <c r="D41" s="189"/>
    </row>
    <row r="42" spans="1:4">
      <c r="A42" s="190">
        <v>45074</v>
      </c>
      <c r="B42">
        <v>6.8144793969852737E-3</v>
      </c>
      <c r="C42">
        <v>5.5899999999999998E-2</v>
      </c>
      <c r="D42" s="189"/>
    </row>
    <row r="43" spans="1:4">
      <c r="A43" s="190">
        <v>45105</v>
      </c>
      <c r="B43">
        <v>-3.1714980993078012E-2</v>
      </c>
      <c r="C43">
        <v>2.47E-2</v>
      </c>
      <c r="D43" s="189"/>
    </row>
    <row r="44" spans="1:4">
      <c r="A44" s="190">
        <v>45135</v>
      </c>
      <c r="B44">
        <v>1.7035732531146749E-2</v>
      </c>
      <c r="C44">
        <v>5.7799999999999997E-2</v>
      </c>
      <c r="D44" s="189"/>
    </row>
    <row r="45" spans="1:4">
      <c r="A45" s="190">
        <v>45166</v>
      </c>
      <c r="B45">
        <v>1.7656448853695831E-2</v>
      </c>
      <c r="C45">
        <v>7.6399999999999996E-2</v>
      </c>
      <c r="D45" s="189"/>
    </row>
    <row r="46" spans="1:4">
      <c r="A46" s="190">
        <v>45197</v>
      </c>
      <c r="B46">
        <v>-1.2869741154377159E-2</v>
      </c>
      <c r="C46">
        <v>-3.6199999999999899E-2</v>
      </c>
      <c r="D46" s="189"/>
    </row>
    <row r="47" spans="1:4">
      <c r="A47" s="190">
        <v>45227</v>
      </c>
      <c r="B47">
        <v>-8.1299130349501675E-2</v>
      </c>
      <c r="C47">
        <v>-2.0899999999999998E-2</v>
      </c>
      <c r="D47" s="189"/>
    </row>
    <row r="48" spans="1:4">
      <c r="A48" s="190">
        <v>45258</v>
      </c>
      <c r="B48">
        <v>0.1223153204810587</v>
      </c>
      <c r="C48">
        <v>0.12479999999999999</v>
      </c>
      <c r="D48" s="189"/>
    </row>
    <row r="49" spans="1:4">
      <c r="A49" s="190">
        <v>45288</v>
      </c>
      <c r="B49">
        <v>1.7501782408830529E-2</v>
      </c>
      <c r="C49">
        <v>4.6399999999999997E-2</v>
      </c>
      <c r="D49" s="189"/>
    </row>
    <row r="50" spans="1:4">
      <c r="A50" s="190">
        <v>45319</v>
      </c>
      <c r="B50">
        <v>-5.4897313557708612E-2</v>
      </c>
      <c r="C50">
        <v>-2.9999999999999997E-4</v>
      </c>
      <c r="D50" s="189"/>
    </row>
    <row r="51" spans="1:4">
      <c r="A51" s="190">
        <v>45350</v>
      </c>
      <c r="B51">
        <v>1.1996391966177539E-2</v>
      </c>
      <c r="C51">
        <v>2.7799999999999998E-2</v>
      </c>
      <c r="D51" s="189"/>
    </row>
    <row r="52" spans="1:4">
      <c r="A52" s="190">
        <v>45379</v>
      </c>
      <c r="B52">
        <v>0.1203781510755961</v>
      </c>
      <c r="C52">
        <v>3.0800000000000001E-2</v>
      </c>
      <c r="D52" s="189"/>
    </row>
    <row r="53" spans="1:4">
      <c r="A53" s="190">
        <v>45410</v>
      </c>
      <c r="B53">
        <v>6.4112003736934015E-2</v>
      </c>
      <c r="C53">
        <v>4.9299999999999997E-2</v>
      </c>
      <c r="D53" s="189"/>
    </row>
    <row r="54" spans="1:4">
      <c r="A54" s="190">
        <v>45440</v>
      </c>
      <c r="B54">
        <v>2.406050237626231E-2</v>
      </c>
      <c r="C54">
        <v>2.8999999999999998E-3</v>
      </c>
      <c r="D54" s="189"/>
    </row>
    <row r="55" spans="1:4">
      <c r="A55" s="190">
        <v>45471</v>
      </c>
      <c r="B55">
        <v>1.974072745087279E-2</v>
      </c>
      <c r="C55">
        <v>2.75E-2</v>
      </c>
      <c r="D55" s="189"/>
    </row>
    <row r="56" spans="1:4">
      <c r="A56" s="190">
        <v>45501</v>
      </c>
      <c r="B56">
        <v>-3.9441009904520902E-2</v>
      </c>
      <c r="C56">
        <v>1.2699999999999999E-2</v>
      </c>
      <c r="D56" s="189"/>
    </row>
    <row r="57" spans="1:4">
      <c r="A57" s="190">
        <v>45532</v>
      </c>
      <c r="B57">
        <v>7.7179265708166639E-3</v>
      </c>
      <c r="C57">
        <v>2.8999999999999901E-2</v>
      </c>
      <c r="D57" s="189"/>
    </row>
    <row r="58" spans="1:4">
      <c r="A58" s="190">
        <v>45563</v>
      </c>
      <c r="B58">
        <v>-9.9484856940726708E-3</v>
      </c>
      <c r="C58">
        <v>-4.3700000000000003E-2</v>
      </c>
      <c r="D58" s="189"/>
    </row>
    <row r="59" spans="1:4">
      <c r="A59" s="190">
        <v>45593</v>
      </c>
      <c r="B59">
        <v>-9.7863096962537852E-2</v>
      </c>
      <c r="C59">
        <v>6.6500000000000004E-2</v>
      </c>
      <c r="D59" s="189"/>
    </row>
    <row r="60" spans="1:4">
      <c r="A60" s="190">
        <v>45624</v>
      </c>
      <c r="B60">
        <v>-8.7905842258344281E-3</v>
      </c>
      <c r="C60">
        <v>-1.55E-2</v>
      </c>
      <c r="D60" s="189"/>
    </row>
    <row r="61" spans="1:4">
      <c r="A61" s="190">
        <v>45654</v>
      </c>
      <c r="B61">
        <v>4.2824211999999999E-3</v>
      </c>
      <c r="C61" s="42">
        <v>2.3157238530000001E-3</v>
      </c>
      <c r="D61" s="189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5.85546875" customWidth="1"/>
    <col min="12" max="12" width="12.85546875" bestFit="1" customWidth="1"/>
    <col min="15" max="15" width="13.42578125" bestFit="1" customWidth="1"/>
    <col min="16" max="16" width="12.7109375" customWidth="1"/>
    <col min="17" max="17" width="11.140625" customWidth="1"/>
    <col min="18" max="18" width="12.8554687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195" t="s">
        <v>97</v>
      </c>
      <c r="C3" s="194"/>
      <c r="F3" s="195" t="s">
        <v>96</v>
      </c>
      <c r="G3" s="194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165</v>
      </c>
    </row>
    <row r="6" spans="1:18" ht="15.75" customHeight="1" thickBot="1">
      <c r="A6" t="s">
        <v>104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107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5" t="s">
        <v>166</v>
      </c>
      <c r="K7" s="25"/>
    </row>
    <row r="8" spans="1:18">
      <c r="A8" t="s">
        <v>108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167</v>
      </c>
      <c r="K8">
        <v>0.699141442456367</v>
      </c>
    </row>
    <row r="9" spans="1:18">
      <c r="A9" t="s">
        <v>109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168</v>
      </c>
      <c r="K9">
        <v>0.48879875655996952</v>
      </c>
    </row>
    <row r="10" spans="1:18">
      <c r="A10" t="s">
        <v>110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169</v>
      </c>
      <c r="K10">
        <v>0.47983031369260049</v>
      </c>
    </row>
    <row r="11" spans="1:18">
      <c r="A11" t="s">
        <v>111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170</v>
      </c>
      <c r="K11">
        <v>5.082403213542204E-2</v>
      </c>
    </row>
    <row r="12" spans="1:18" ht="15.75" customHeight="1" thickBot="1">
      <c r="A12" t="s">
        <v>112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3" t="s">
        <v>171</v>
      </c>
      <c r="K12" s="23">
        <v>59</v>
      </c>
    </row>
    <row r="13" spans="1:18">
      <c r="A13" t="s">
        <v>113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114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172</v>
      </c>
    </row>
    <row r="15" spans="1:18">
      <c r="A15" t="s">
        <v>115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4"/>
      <c r="K15" s="24" t="s">
        <v>173</v>
      </c>
      <c r="L15" s="24" t="s">
        <v>174</v>
      </c>
      <c r="M15" s="24" t="s">
        <v>175</v>
      </c>
      <c r="N15" s="24" t="s">
        <v>176</v>
      </c>
      <c r="O15" s="24" t="s">
        <v>177</v>
      </c>
    </row>
    <row r="16" spans="1:18">
      <c r="A16" t="s">
        <v>116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178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117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179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118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3" t="s">
        <v>20</v>
      </c>
      <c r="K18" s="23">
        <v>58</v>
      </c>
      <c r="L18" s="23">
        <v>0.28801903303646759</v>
      </c>
      <c r="M18" s="23"/>
      <c r="N18" s="23"/>
      <c r="O18" s="23"/>
    </row>
    <row r="19" spans="1:18" ht="15.75" customHeight="1" thickBot="1">
      <c r="A19" t="s">
        <v>119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120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4"/>
      <c r="K20" s="24" t="s">
        <v>180</v>
      </c>
      <c r="L20" s="24" t="s">
        <v>170</v>
      </c>
      <c r="M20" s="24" t="s">
        <v>181</v>
      </c>
      <c r="N20" s="24" t="s">
        <v>182</v>
      </c>
      <c r="O20" s="24" t="s">
        <v>183</v>
      </c>
      <c r="P20" s="24" t="s">
        <v>184</v>
      </c>
      <c r="Q20" s="26"/>
      <c r="R20" s="26"/>
    </row>
    <row r="21" spans="1:18">
      <c r="A21" t="s">
        <v>121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185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122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3" t="s">
        <v>186</v>
      </c>
      <c r="K22" s="23">
        <v>1.051412485380689</v>
      </c>
      <c r="L22" s="23">
        <v>0.14241856535083641</v>
      </c>
      <c r="M22" s="23">
        <v>7.3825521468399868</v>
      </c>
      <c r="N22" s="23">
        <v>7.3283725713213795E-10</v>
      </c>
      <c r="O22" s="23">
        <v>0.76622422750385955</v>
      </c>
      <c r="P22" s="23">
        <v>1.336600743257518</v>
      </c>
    </row>
    <row r="23" spans="1:18">
      <c r="A23" t="s">
        <v>123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124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125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126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127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128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129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130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131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132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133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134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135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136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137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138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139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140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142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143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144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145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146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147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148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149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150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153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154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155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156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158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159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160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161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162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163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5"/>
  <cols>
    <col min="1" max="1" width="24.42578125" bestFit="1" customWidth="1"/>
    <col min="2" max="3" width="9.5703125" bestFit="1" customWidth="1"/>
  </cols>
  <sheetData>
    <row r="2" spans="1:4">
      <c r="B2" s="195" t="s">
        <v>194</v>
      </c>
      <c r="C2" s="194"/>
    </row>
    <row r="3" spans="1:4">
      <c r="B3" s="4" t="s">
        <v>267</v>
      </c>
      <c r="C3" s="4" t="s">
        <v>268</v>
      </c>
    </row>
    <row r="4" spans="1:4">
      <c r="A4" s="74" t="s">
        <v>267</v>
      </c>
      <c r="B4" s="180">
        <v>0.04</v>
      </c>
      <c r="C4" s="180">
        <v>0.02</v>
      </c>
    </row>
    <row r="5" spans="1:4">
      <c r="A5" s="74" t="s">
        <v>268</v>
      </c>
      <c r="B5" s="180">
        <v>0.02</v>
      </c>
      <c r="C5" s="180">
        <v>0.09</v>
      </c>
    </row>
    <row r="7" spans="1:4">
      <c r="A7" s="47"/>
      <c r="B7" s="47"/>
      <c r="C7" s="47"/>
      <c r="D7" s="47"/>
    </row>
    <row r="8" spans="1:4">
      <c r="A8" s="44" t="s">
        <v>269</v>
      </c>
      <c r="B8" s="43" t="s">
        <v>267</v>
      </c>
      <c r="C8" s="43" t="s">
        <v>268</v>
      </c>
      <c r="D8" s="44" t="s">
        <v>100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270</v>
      </c>
      <c r="B10" s="4">
        <v>550</v>
      </c>
      <c r="C10" s="4">
        <v>200</v>
      </c>
    </row>
    <row r="11" spans="1:4">
      <c r="A11" t="s">
        <v>271</v>
      </c>
      <c r="B11" s="4">
        <v>10</v>
      </c>
      <c r="C11" s="4">
        <v>5</v>
      </c>
    </row>
    <row r="12" spans="1:4">
      <c r="A12" t="s">
        <v>272</v>
      </c>
      <c r="B12" s="4">
        <f>B11*B10</f>
        <v>5500</v>
      </c>
      <c r="C12" s="4">
        <f>C11*C10</f>
        <v>1000</v>
      </c>
    </row>
    <row r="13" spans="1:4">
      <c r="A13" s="47" t="s">
        <v>273</v>
      </c>
      <c r="B13" s="75">
        <f>B12/SUM(B12:C12)</f>
        <v>0.84615384615384615</v>
      </c>
      <c r="C13" s="75">
        <f>C12/SUM(B12:C12)</f>
        <v>0.15384615384615385</v>
      </c>
      <c r="D13" s="47"/>
    </row>
    <row r="14" spans="1:4">
      <c r="A14" s="76" t="s">
        <v>274</v>
      </c>
      <c r="B14" s="77" t="s">
        <v>267</v>
      </c>
      <c r="C14" s="77" t="s">
        <v>268</v>
      </c>
      <c r="D14" s="78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215</v>
      </c>
      <c r="B18">
        <f>SQRT(B17)</f>
        <v>0.1901137836221917</v>
      </c>
    </row>
    <row r="19" spans="1:4">
      <c r="A19" t="s">
        <v>207</v>
      </c>
      <c r="B19">
        <f>(B16-D9)/B18</f>
        <v>0.78421935706790602</v>
      </c>
    </row>
    <row r="20" spans="1:4">
      <c r="A20" t="s">
        <v>275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239</v>
      </c>
      <c r="B21">
        <f>B20/B17</f>
        <v>0.93902438803890798</v>
      </c>
      <c r="C21">
        <f>C20/B17</f>
        <v>1.1402439059382545</v>
      </c>
    </row>
    <row r="22" spans="1:4">
      <c r="A22" s="47" t="s">
        <v>102</v>
      </c>
      <c r="B22" s="47">
        <f>B9-0.01-B21*(B16-0.01)</f>
        <v>2.6204280412223113E-10</v>
      </c>
      <c r="C22" s="47">
        <f>C9-0.01-C21*(B16-0.01)</f>
        <v>-6.0269844670557404E-10</v>
      </c>
      <c r="D22" s="47"/>
    </row>
    <row r="23" spans="1:4">
      <c r="A23" s="76" t="s">
        <v>276</v>
      </c>
      <c r="B23" s="77" t="s">
        <v>267</v>
      </c>
      <c r="C23" s="77" t="s">
        <v>268</v>
      </c>
      <c r="D23" s="78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215</v>
      </c>
      <c r="B27">
        <f>SQRT(B26)</f>
        <v>0.18967427701443004</v>
      </c>
    </row>
    <row r="28" spans="1:4">
      <c r="A28" t="s">
        <v>207</v>
      </c>
      <c r="B28">
        <f>(B25-0.01)/B27</f>
        <v>0.76244067931458381</v>
      </c>
    </row>
    <row r="29" spans="1:4">
      <c r="A29" t="s">
        <v>275</v>
      </c>
      <c r="B29">
        <f>SUMPRODUCT(B24:C24,B4:C4)</f>
        <v>3.692307692307692E-2</v>
      </c>
      <c r="C29">
        <f>SUMPRODUCT(B24:C24,B5:C5)</f>
        <v>3.0769230769230771E-2</v>
      </c>
      <c r="D29" t="s">
        <v>277</v>
      </c>
    </row>
    <row r="30" spans="1:4">
      <c r="A30" t="s">
        <v>239</v>
      </c>
      <c r="B30">
        <f>B29/B26</f>
        <v>1.0263157894736841</v>
      </c>
      <c r="C30">
        <f>C29/B26</f>
        <v>0.85526315789473695</v>
      </c>
    </row>
    <row r="31" spans="1:4">
      <c r="A31" s="47" t="s">
        <v>102</v>
      </c>
      <c r="B31" s="47">
        <f>B9-0.01-B30*(B25-0.01)</f>
        <v>-8.4210526315789125E-3</v>
      </c>
      <c r="C31" s="47">
        <f>C9-0.01-C30*(B25-0.01)</f>
        <v>4.6315789473684199E-2</v>
      </c>
      <c r="D31" s="47"/>
    </row>
  </sheetData>
  <mergeCells count="1">
    <mergeCell ref="B2:C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U10" sqref="U10"/>
    </sheetView>
  </sheetViews>
  <sheetFormatPr defaultRowHeight="15"/>
  <cols>
    <col min="1" max="1" width="10.42578125" customWidth="1"/>
    <col min="4" max="4" width="3.5703125" customWidth="1"/>
    <col min="5" max="5" width="8.28515625" customWidth="1"/>
    <col min="6" max="6" width="9.5703125" bestFit="1" customWidth="1"/>
    <col min="11" max="11" width="2" customWidth="1"/>
    <col min="12" max="12" width="21.42578125" bestFit="1" customWidth="1"/>
    <col min="13" max="13" width="4.28515625" customWidth="1"/>
    <col min="14" max="14" width="19.85546875" bestFit="1" customWidth="1"/>
    <col min="15" max="15" width="3.42578125" customWidth="1"/>
    <col min="17" max="17" width="12" bestFit="1" customWidth="1"/>
    <col min="19" max="19" width="11.28515625" bestFit="1" customWidth="1"/>
    <col min="20" max="20" width="12.85546875" bestFit="1" customWidth="1"/>
    <col min="21" max="21" width="14.7109375" bestFit="1" customWidth="1"/>
    <col min="22" max="22" width="11.28515625" bestFit="1" customWidth="1"/>
    <col min="23" max="23" width="10.5703125" bestFit="1" customWidth="1"/>
    <col min="24" max="24" width="12.85546875" bestFit="1" customWidth="1"/>
    <col min="25" max="25" width="12.140625" bestFit="1" customWidth="1"/>
  </cols>
  <sheetData>
    <row r="1" spans="1:27">
      <c r="L1" s="3"/>
      <c r="N1" s="197" t="s">
        <v>96</v>
      </c>
      <c r="O1" s="194"/>
      <c r="P1" s="194"/>
      <c r="Q1" s="194"/>
    </row>
    <row r="2" spans="1:27" ht="15" customHeight="1">
      <c r="B2" s="4" t="s">
        <v>8</v>
      </c>
      <c r="C2" s="4" t="s">
        <v>9</v>
      </c>
      <c r="D2" s="4"/>
      <c r="L2" s="3" t="s">
        <v>278</v>
      </c>
      <c r="N2" s="4" t="s">
        <v>278</v>
      </c>
      <c r="O2" s="4"/>
      <c r="P2" s="4" t="s">
        <v>8</v>
      </c>
      <c r="Q2" s="4" t="s">
        <v>9</v>
      </c>
    </row>
    <row r="3" spans="1:27">
      <c r="A3" s="170">
        <f>DATE(2018,1,31)</f>
        <v>43131</v>
      </c>
      <c r="B3">
        <v>3.740688233997657E-2</v>
      </c>
      <c r="C3" s="4">
        <v>1.6027057198686859E-2</v>
      </c>
      <c r="F3" t="s">
        <v>194</v>
      </c>
      <c r="L3">
        <f t="shared" ref="L3:L34" si="0">SUMPRODUCT($E$13:$F$13,B3:C3)</f>
        <v>8.2911654583266905E-3</v>
      </c>
      <c r="N3">
        <f t="shared" ref="N3:N34" si="1">L3-$H$9</f>
        <v>6.2911654583266904E-3</v>
      </c>
      <c r="P3">
        <f t="shared" ref="P3:P34" si="2">B3-$H$9</f>
        <v>3.5406882339976568E-2</v>
      </c>
      <c r="Q3">
        <f t="shared" ref="Q3:Q34" si="3">C3-$H$9</f>
        <v>1.4027057198686859E-2</v>
      </c>
      <c r="S3" s="169"/>
    </row>
    <row r="4" spans="1:27">
      <c r="A4" s="170">
        <v>43159</v>
      </c>
      <c r="B4">
        <v>3.3003306865113533E-2</v>
      </c>
      <c r="C4" s="4">
        <v>3.0956429749007999E-2</v>
      </c>
      <c r="F4" t="s">
        <v>279</v>
      </c>
      <c r="G4" t="s">
        <v>280</v>
      </c>
      <c r="L4">
        <f t="shared" si="0"/>
        <v>3.0215805367313085E-2</v>
      </c>
      <c r="N4">
        <f t="shared" si="1"/>
        <v>2.8215805367313086E-2</v>
      </c>
      <c r="P4">
        <f t="shared" si="2"/>
        <v>3.1003306865113531E-2</v>
      </c>
      <c r="Q4">
        <f t="shared" si="3"/>
        <v>2.8956429749008E-2</v>
      </c>
      <c r="R4" s="26"/>
      <c r="S4" s="26"/>
      <c r="T4" s="26"/>
      <c r="U4" s="26"/>
      <c r="V4" s="26"/>
      <c r="W4" s="26"/>
    </row>
    <row r="5" spans="1:27">
      <c r="A5" s="170">
        <v>43190</v>
      </c>
      <c r="B5">
        <v>1.2392478128750649E-2</v>
      </c>
      <c r="C5" s="4">
        <v>4.1379592828974694E-3</v>
      </c>
      <c r="E5" t="s">
        <v>279</v>
      </c>
      <c r="F5">
        <f>VARP(B3:B26)</f>
        <v>1.6061948235382803E-3</v>
      </c>
      <c r="G5">
        <f>COVAR(B3:B26,C3:C26)</f>
        <v>1.2752190684524626E-3</v>
      </c>
      <c r="L5">
        <f t="shared" si="0"/>
        <v>1.1512152970001672E-3</v>
      </c>
      <c r="N5">
        <f t="shared" si="1"/>
        <v>-8.4878470299983282E-4</v>
      </c>
      <c r="P5">
        <f t="shared" si="2"/>
        <v>1.0392478128750649E-2</v>
      </c>
      <c r="Q5">
        <f t="shared" si="3"/>
        <v>2.1379592828974694E-3</v>
      </c>
      <c r="S5" s="167"/>
    </row>
    <row r="6" spans="1:27">
      <c r="A6" s="170">
        <v>43220</v>
      </c>
      <c r="B6">
        <v>9.3585909039893434E-3</v>
      </c>
      <c r="C6" s="4">
        <v>1.8943760300476661E-2</v>
      </c>
      <c r="E6" t="s">
        <v>280</v>
      </c>
      <c r="F6" s="166">
        <f>G5</f>
        <v>1.2752190684524626E-3</v>
      </c>
      <c r="G6">
        <f>VARP(C3:C26)</f>
        <v>1.2688609161189716E-3</v>
      </c>
      <c r="L6">
        <f t="shared" si="0"/>
        <v>2.2411975417963182E-2</v>
      </c>
      <c r="N6">
        <f t="shared" si="1"/>
        <v>2.0411975417963184E-2</v>
      </c>
      <c r="P6">
        <f t="shared" si="2"/>
        <v>7.3585909039893434E-3</v>
      </c>
      <c r="Q6">
        <f t="shared" si="3"/>
        <v>1.694376030047666E-2</v>
      </c>
      <c r="T6" s="193" t="s">
        <v>281</v>
      </c>
      <c r="U6" s="194"/>
    </row>
    <row r="7" spans="1:27">
      <c r="A7" s="170">
        <v>43251</v>
      </c>
      <c r="B7">
        <v>-8.0108465214482026E-3</v>
      </c>
      <c r="C7" s="4">
        <v>1.4186134656133749E-2</v>
      </c>
      <c r="L7">
        <f t="shared" si="0"/>
        <v>2.2217699096806626E-2</v>
      </c>
      <c r="N7">
        <f t="shared" si="1"/>
        <v>2.0217699096806624E-2</v>
      </c>
      <c r="P7">
        <f t="shared" si="2"/>
        <v>-1.0010846521448203E-2</v>
      </c>
      <c r="Q7">
        <f t="shared" si="3"/>
        <v>1.2186134656133749E-2</v>
      </c>
      <c r="T7" s="4" t="s">
        <v>8</v>
      </c>
      <c r="U7" s="4" t="s">
        <v>9</v>
      </c>
    </row>
    <row r="8" spans="1:27">
      <c r="A8" s="170">
        <v>43281</v>
      </c>
      <c r="B8">
        <v>4.0293154036286562E-2</v>
      </c>
      <c r="C8" s="4">
        <v>2.170424264385408E-2</v>
      </c>
      <c r="F8" t="s">
        <v>279</v>
      </c>
      <c r="G8" t="s">
        <v>280</v>
      </c>
      <c r="H8" t="s">
        <v>100</v>
      </c>
      <c r="L8">
        <f t="shared" si="0"/>
        <v>1.4978191090453449E-2</v>
      </c>
      <c r="N8">
        <f t="shared" si="1"/>
        <v>1.2978191090453449E-2</v>
      </c>
      <c r="P8">
        <f t="shared" si="2"/>
        <v>3.829315403628656E-2</v>
      </c>
      <c r="Q8">
        <f t="shared" si="3"/>
        <v>1.9704242643854078E-2</v>
      </c>
      <c r="S8" t="s">
        <v>282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0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0"/>
        <v>2.4777038196384975E-2</v>
      </c>
      <c r="N9">
        <f t="shared" si="1"/>
        <v>2.2777038196384977E-2</v>
      </c>
      <c r="P9">
        <f t="shared" si="2"/>
        <v>1.6260303272740598E-2</v>
      </c>
      <c r="Q9">
        <f t="shared" si="3"/>
        <v>2.1045576248363708E-2</v>
      </c>
      <c r="S9" t="s">
        <v>283</v>
      </c>
      <c r="T9">
        <f>INTERCEPT(P27:P61,$N$27:$N$61)</f>
        <v>8.5430160511071815E-3</v>
      </c>
      <c r="U9">
        <f>INTERCEPT(Q27:Q61,$N$27:$N$61)</f>
        <v>2.2698341097407877E-3</v>
      </c>
      <c r="V9" s="26"/>
      <c r="W9" s="26"/>
      <c r="X9" s="26"/>
      <c r="Y9" s="26"/>
      <c r="Z9" s="26"/>
      <c r="AA9" s="26"/>
    </row>
    <row r="10" spans="1:27">
      <c r="A10" s="170">
        <v>43343</v>
      </c>
      <c r="B10">
        <v>6.8647883680566946E-3</v>
      </c>
      <c r="C10" s="4">
        <v>1.136834577673611E-2</v>
      </c>
      <c r="L10">
        <f t="shared" si="0"/>
        <v>1.2997874191014775E-2</v>
      </c>
      <c r="N10">
        <f t="shared" si="1"/>
        <v>1.0997874191014775E-2</v>
      </c>
      <c r="P10">
        <f t="shared" si="2"/>
        <v>4.8647883680566946E-3</v>
      </c>
      <c r="Q10">
        <f t="shared" si="3"/>
        <v>9.3683457767361096E-3</v>
      </c>
      <c r="T10" s="71"/>
      <c r="U10" s="5"/>
      <c r="V10" s="5"/>
      <c r="W10" s="5"/>
      <c r="X10" s="5"/>
      <c r="Y10" s="5"/>
    </row>
    <row r="11" spans="1:27">
      <c r="A11" s="170">
        <v>43373</v>
      </c>
      <c r="B11">
        <v>5.858598070929872E-2</v>
      </c>
      <c r="C11" s="4">
        <v>4.2030082699793019E-2</v>
      </c>
      <c r="E11" t="s">
        <v>284</v>
      </c>
      <c r="L11">
        <f t="shared" si="0"/>
        <v>3.6039639194310982E-2</v>
      </c>
      <c r="N11">
        <f t="shared" si="1"/>
        <v>3.4039639194310981E-2</v>
      </c>
      <c r="P11">
        <f t="shared" si="2"/>
        <v>5.6585980709298718E-2</v>
      </c>
      <c r="Q11">
        <f t="shared" si="3"/>
        <v>4.0030082699793017E-2</v>
      </c>
      <c r="T11" s="5"/>
      <c r="U11" s="5"/>
      <c r="V11" s="5"/>
      <c r="W11" s="5"/>
      <c r="X11" s="5"/>
      <c r="Y11" s="5"/>
    </row>
    <row r="12" spans="1:27">
      <c r="A12" s="170">
        <v>43404</v>
      </c>
      <c r="B12">
        <v>2.8097626721900221E-2</v>
      </c>
      <c r="C12" s="4">
        <v>3.079891553191157E-2</v>
      </c>
      <c r="E12" t="s">
        <v>285</v>
      </c>
      <c r="F12" t="s">
        <v>286</v>
      </c>
      <c r="G12" t="s">
        <v>37</v>
      </c>
      <c r="H12" t="s">
        <v>54</v>
      </c>
      <c r="I12" t="s">
        <v>287</v>
      </c>
      <c r="J12" t="s">
        <v>207</v>
      </c>
      <c r="L12">
        <f t="shared" si="0"/>
        <v>3.1776326603124551E-2</v>
      </c>
      <c r="N12">
        <f t="shared" si="1"/>
        <v>2.9776326603124549E-2</v>
      </c>
      <c r="P12">
        <f t="shared" si="2"/>
        <v>2.6097626721900219E-2</v>
      </c>
      <c r="Q12">
        <f t="shared" si="3"/>
        <v>2.8798915531911572E-2</v>
      </c>
      <c r="T12" s="5"/>
      <c r="U12" s="5"/>
      <c r="V12" s="5"/>
      <c r="W12" s="5"/>
      <c r="X12" s="5"/>
      <c r="Y12" s="5"/>
    </row>
    <row r="13" spans="1:27">
      <c r="A13" s="170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0"/>
        <v>3.7254559740846835E-2</v>
      </c>
      <c r="N13">
        <f t="shared" si="1"/>
        <v>3.5254559740846833E-2</v>
      </c>
      <c r="P13">
        <f t="shared" si="2"/>
        <v>4.9977145491772228E-2</v>
      </c>
      <c r="Q13">
        <f t="shared" si="3"/>
        <v>3.9166272784708328E-2</v>
      </c>
    </row>
    <row r="14" spans="1:27">
      <c r="A14" s="170">
        <v>43465</v>
      </c>
      <c r="B14">
        <v>1.3998952073737589E-2</v>
      </c>
      <c r="C14" s="4">
        <v>1.488306537482261E-2</v>
      </c>
      <c r="F14" s="4"/>
      <c r="G14" s="26"/>
      <c r="H14" s="26"/>
      <c r="I14" s="26"/>
      <c r="L14">
        <f t="shared" si="0"/>
        <v>1.5202965314986178E-2</v>
      </c>
      <c r="N14">
        <f t="shared" si="1"/>
        <v>1.3202965314986178E-2</v>
      </c>
      <c r="P14">
        <f t="shared" si="2"/>
        <v>1.1998952073737589E-2</v>
      </c>
      <c r="Q14">
        <f t="shared" si="3"/>
        <v>1.288306537482261E-2</v>
      </c>
    </row>
    <row r="15" spans="1:27">
      <c r="A15" s="170">
        <v>43496</v>
      </c>
      <c r="B15">
        <v>4.4229700041933821E-2</v>
      </c>
      <c r="C15" s="4">
        <v>6.6278251466594384E-2</v>
      </c>
      <c r="L15">
        <f t="shared" si="0"/>
        <v>7.4256109364203404E-2</v>
      </c>
      <c r="N15">
        <f t="shared" si="1"/>
        <v>7.2256109364203402E-2</v>
      </c>
      <c r="P15">
        <f t="shared" si="2"/>
        <v>4.2229700041933819E-2</v>
      </c>
      <c r="Q15">
        <f t="shared" si="3"/>
        <v>6.4278251466594383E-2</v>
      </c>
      <c r="R15" s="26"/>
    </row>
    <row r="16" spans="1:27">
      <c r="A16" s="170">
        <v>43524</v>
      </c>
      <c r="B16">
        <v>-2.1075248020869981E-2</v>
      </c>
      <c r="C16" s="4">
        <v>-3.0186461671909501E-2</v>
      </c>
      <c r="L16">
        <f t="shared" si="0"/>
        <v>-3.3483184725626759E-2</v>
      </c>
      <c r="N16">
        <f t="shared" si="1"/>
        <v>-3.5483184725626761E-2</v>
      </c>
      <c r="P16">
        <f t="shared" si="2"/>
        <v>-2.3075248020869979E-2</v>
      </c>
      <c r="Q16">
        <f t="shared" si="3"/>
        <v>-3.21864616719095E-2</v>
      </c>
    </row>
    <row r="17" spans="1:24">
      <c r="A17" s="170">
        <v>43555</v>
      </c>
      <c r="B17">
        <v>7.3484942321304387E-3</v>
      </c>
      <c r="C17" s="4">
        <v>-1.6102862911855E-2</v>
      </c>
      <c r="L17">
        <f t="shared" si="0"/>
        <v>-2.458829994567022E-2</v>
      </c>
      <c r="N17">
        <f t="shared" si="1"/>
        <v>-2.6588299945670218E-2</v>
      </c>
      <c r="P17">
        <f t="shared" si="2"/>
        <v>5.3484942321304386E-3</v>
      </c>
      <c r="Q17">
        <f t="shared" si="3"/>
        <v>-1.8102862911854999E-2</v>
      </c>
      <c r="S17" s="26"/>
      <c r="T17" s="26"/>
      <c r="U17" s="26"/>
      <c r="V17" s="26"/>
      <c r="W17" s="26"/>
      <c r="X17" s="26"/>
    </row>
    <row r="18" spans="1:24">
      <c r="A18" s="170">
        <v>43585</v>
      </c>
      <c r="B18">
        <v>1.054923929037656E-2</v>
      </c>
      <c r="C18" s="4">
        <v>1.1314072096081099E-2</v>
      </c>
      <c r="L18">
        <f t="shared" si="0"/>
        <v>1.1590812609406427E-2</v>
      </c>
      <c r="N18">
        <f t="shared" si="1"/>
        <v>9.590812609406427E-3</v>
      </c>
      <c r="P18">
        <f t="shared" si="2"/>
        <v>8.5492392903765597E-3</v>
      </c>
      <c r="Q18">
        <f t="shared" si="3"/>
        <v>9.3140720960810993E-3</v>
      </c>
    </row>
    <row r="19" spans="1:24">
      <c r="A19" s="170">
        <v>43616</v>
      </c>
      <c r="B19">
        <v>6.3506315347609907E-2</v>
      </c>
      <c r="C19" s="4">
        <v>2.5795887870656498E-2</v>
      </c>
      <c r="F19" s="26"/>
      <c r="G19" s="26"/>
      <c r="H19" s="26"/>
      <c r="I19" s="26"/>
      <c r="L19">
        <f t="shared" si="0"/>
        <v>1.2151071670498507E-2</v>
      </c>
      <c r="N19">
        <f t="shared" si="1"/>
        <v>1.0151071670498507E-2</v>
      </c>
      <c r="P19">
        <f t="shared" si="2"/>
        <v>6.1506315347609905E-2</v>
      </c>
      <c r="Q19">
        <f t="shared" si="3"/>
        <v>2.37958878706565E-2</v>
      </c>
    </row>
    <row r="20" spans="1:24">
      <c r="A20" s="170">
        <v>43646</v>
      </c>
      <c r="B20">
        <v>1.6676807211442182E-2</v>
      </c>
      <c r="C20" s="4">
        <v>1.9896382133415241E-2</v>
      </c>
      <c r="L20">
        <f t="shared" si="0"/>
        <v>2.1061325386307519E-2</v>
      </c>
      <c r="N20">
        <f t="shared" si="1"/>
        <v>1.9061325386307518E-2</v>
      </c>
      <c r="P20">
        <f t="shared" si="2"/>
        <v>1.4676807211442182E-2</v>
      </c>
      <c r="Q20">
        <f t="shared" si="3"/>
        <v>1.789638213341524E-2</v>
      </c>
    </row>
    <row r="21" spans="1:24">
      <c r="A21" s="170">
        <v>43677</v>
      </c>
      <c r="B21">
        <v>3.8207769101732778E-2</v>
      </c>
      <c r="C21" s="4">
        <v>7.8045124709978667E-2</v>
      </c>
      <c r="L21">
        <f t="shared" si="0"/>
        <v>9.2459530261521441E-2</v>
      </c>
      <c r="N21">
        <f t="shared" si="1"/>
        <v>9.045953026152144E-2</v>
      </c>
      <c r="P21">
        <f t="shared" si="2"/>
        <v>3.6207769101732776E-2</v>
      </c>
      <c r="Q21">
        <f t="shared" si="3"/>
        <v>7.6045124709978665E-2</v>
      </c>
    </row>
    <row r="22" spans="1:24">
      <c r="A22" s="170">
        <v>43708</v>
      </c>
      <c r="B22">
        <v>4.6072876284257117E-2</v>
      </c>
      <c r="C22" s="4">
        <v>3.7500340866408008E-2</v>
      </c>
      <c r="L22">
        <f t="shared" si="0"/>
        <v>3.4398528503835832E-2</v>
      </c>
      <c r="N22">
        <f t="shared" si="1"/>
        <v>3.239852850383583E-2</v>
      </c>
      <c r="P22">
        <f t="shared" si="2"/>
        <v>4.4072876284257115E-2</v>
      </c>
      <c r="Q22">
        <f t="shared" si="3"/>
        <v>3.5500340866408006E-2</v>
      </c>
    </row>
    <row r="23" spans="1:24">
      <c r="A23" s="170">
        <v>43738</v>
      </c>
      <c r="B23">
        <v>-1.2307640461429461E-2</v>
      </c>
      <c r="C23" s="4">
        <v>9.8648634916479565E-3</v>
      </c>
      <c r="L23">
        <f t="shared" si="0"/>
        <v>1.7887571304279197E-2</v>
      </c>
      <c r="N23">
        <f t="shared" si="1"/>
        <v>1.5887571304279195E-2</v>
      </c>
      <c r="P23">
        <f t="shared" si="2"/>
        <v>-1.4307640461429461E-2</v>
      </c>
      <c r="Q23">
        <f t="shared" si="3"/>
        <v>7.8648634916479564E-3</v>
      </c>
    </row>
    <row r="24" spans="1:24">
      <c r="A24" s="170">
        <v>43769</v>
      </c>
      <c r="B24">
        <v>-8.9185754515932844E-2</v>
      </c>
      <c r="C24" s="4">
        <v>-5.7079838773318417E-2</v>
      </c>
      <c r="L24">
        <f t="shared" si="0"/>
        <v>-4.5462910815833354E-2</v>
      </c>
      <c r="N24">
        <f t="shared" si="1"/>
        <v>-4.7462910815833356E-2</v>
      </c>
      <c r="P24">
        <f t="shared" si="2"/>
        <v>-9.1185754515932846E-2</v>
      </c>
      <c r="Q24">
        <f t="shared" si="3"/>
        <v>-5.9079838773318419E-2</v>
      </c>
    </row>
    <row r="25" spans="1:24">
      <c r="A25" s="170">
        <v>43799</v>
      </c>
      <c r="B25">
        <v>2.8068455766481541E-2</v>
      </c>
      <c r="C25" s="4">
        <v>3.461586283846748E-2</v>
      </c>
      <c r="L25">
        <f t="shared" si="0"/>
        <v>3.6984920207001996E-2</v>
      </c>
      <c r="N25">
        <f t="shared" si="1"/>
        <v>3.4984920207001995E-2</v>
      </c>
      <c r="P25">
        <f t="shared" si="2"/>
        <v>2.6068455766481542E-2</v>
      </c>
      <c r="Q25">
        <f t="shared" si="3"/>
        <v>3.2615862838467478E-2</v>
      </c>
    </row>
    <row r="26" spans="1:24">
      <c r="A26" s="170">
        <v>43830</v>
      </c>
      <c r="B26">
        <v>-0.1082110285699011</v>
      </c>
      <c r="C26" s="4">
        <v>-9.6340746727904603E-2</v>
      </c>
      <c r="L26">
        <f t="shared" si="0"/>
        <v>-9.2045706209546621E-2</v>
      </c>
      <c r="N26">
        <f t="shared" si="1"/>
        <v>-9.4045706209546623E-2</v>
      </c>
      <c r="P26">
        <f t="shared" si="2"/>
        <v>-0.1102110285699011</v>
      </c>
      <c r="Q26">
        <f t="shared" si="3"/>
        <v>-9.8340746727904604E-2</v>
      </c>
    </row>
    <row r="27" spans="1:24">
      <c r="A27" s="170">
        <v>43861</v>
      </c>
      <c r="B27">
        <v>0.1434608541899661</v>
      </c>
      <c r="C27" s="4">
        <v>0.1000669035555391</v>
      </c>
      <c r="L27">
        <f t="shared" si="0"/>
        <v>8.4365610300050353E-2</v>
      </c>
      <c r="N27">
        <f t="shared" si="1"/>
        <v>8.2365610300050351E-2</v>
      </c>
      <c r="P27">
        <f t="shared" si="2"/>
        <v>0.1414608541899661</v>
      </c>
      <c r="Q27">
        <f t="shared" si="3"/>
        <v>9.8066903555539098E-2</v>
      </c>
    </row>
    <row r="28" spans="1:24">
      <c r="A28" s="170">
        <v>43890</v>
      </c>
      <c r="B28">
        <v>6.4838824550135024E-2</v>
      </c>
      <c r="C28" s="4">
        <v>5.8027254394265072E-2</v>
      </c>
      <c r="L28">
        <f t="shared" si="0"/>
        <v>5.5562614531242338E-2</v>
      </c>
      <c r="N28">
        <f t="shared" si="1"/>
        <v>5.3562614531242336E-2</v>
      </c>
      <c r="P28">
        <f t="shared" si="2"/>
        <v>6.2838824550135022E-2</v>
      </c>
      <c r="Q28">
        <f t="shared" si="3"/>
        <v>5.6027254394265071E-2</v>
      </c>
    </row>
    <row r="29" spans="1:24">
      <c r="A29" s="170">
        <v>43921</v>
      </c>
      <c r="B29">
        <v>-2.497773036918202E-3</v>
      </c>
      <c r="C29" s="4">
        <v>1.3801614614052269E-2</v>
      </c>
      <c r="L29">
        <f t="shared" si="0"/>
        <v>1.9699244621257501E-2</v>
      </c>
      <c r="N29">
        <f t="shared" si="1"/>
        <v>1.76992446212575E-2</v>
      </c>
      <c r="P29">
        <f t="shared" si="2"/>
        <v>-4.4977730369182021E-3</v>
      </c>
      <c r="Q29">
        <f t="shared" si="3"/>
        <v>1.1801614614052269E-2</v>
      </c>
    </row>
    <row r="30" spans="1:24">
      <c r="A30" s="170">
        <v>43951</v>
      </c>
      <c r="B30">
        <v>6.0242698969129371E-2</v>
      </c>
      <c r="C30" s="4">
        <v>5.409478357604354E-2</v>
      </c>
      <c r="L30">
        <f t="shared" si="0"/>
        <v>5.1870274834952081E-2</v>
      </c>
      <c r="N30">
        <f t="shared" si="1"/>
        <v>4.9870274834952079E-2</v>
      </c>
      <c r="P30">
        <f t="shared" si="2"/>
        <v>5.824269896912937E-2</v>
      </c>
      <c r="Q30">
        <f t="shared" si="3"/>
        <v>5.2094783576043538E-2</v>
      </c>
    </row>
    <row r="31" spans="1:24">
      <c r="A31" s="170">
        <v>43982</v>
      </c>
      <c r="B31">
        <v>-5.7239837754769339E-2</v>
      </c>
      <c r="C31" s="4">
        <v>-5.3396628727814567E-2</v>
      </c>
      <c r="L31">
        <f t="shared" si="0"/>
        <v>-5.2006035083029339E-2</v>
      </c>
      <c r="N31">
        <f t="shared" si="1"/>
        <v>-5.4006035083029341E-2</v>
      </c>
      <c r="P31">
        <f t="shared" si="2"/>
        <v>-5.9239837754769341E-2</v>
      </c>
      <c r="Q31">
        <f t="shared" si="3"/>
        <v>-5.5396628727814569E-2</v>
      </c>
    </row>
    <row r="32" spans="1:24">
      <c r="A32" s="170">
        <v>44012</v>
      </c>
      <c r="B32">
        <v>8.9968310183936404E-2</v>
      </c>
      <c r="C32" s="4">
        <v>7.3701745332027946E-2</v>
      </c>
      <c r="L32">
        <f t="shared" si="0"/>
        <v>6.7815991643664503E-2</v>
      </c>
      <c r="N32">
        <f t="shared" si="1"/>
        <v>6.5815991643664501E-2</v>
      </c>
      <c r="P32">
        <f t="shared" si="2"/>
        <v>8.7968310183936402E-2</v>
      </c>
      <c r="Q32">
        <f t="shared" si="3"/>
        <v>7.1701745332027944E-2</v>
      </c>
    </row>
    <row r="33" spans="1:17">
      <c r="A33" s="170">
        <v>44043</v>
      </c>
      <c r="B33">
        <v>1.7176910309131019E-2</v>
      </c>
      <c r="C33" s="4">
        <v>2.3418889763075521E-2</v>
      </c>
      <c r="L33">
        <f t="shared" si="0"/>
        <v>2.5677433833579285E-2</v>
      </c>
      <c r="N33">
        <f t="shared" si="1"/>
        <v>2.3677433833579287E-2</v>
      </c>
      <c r="P33">
        <f t="shared" si="2"/>
        <v>1.5176910309131019E-2</v>
      </c>
      <c r="Q33">
        <f t="shared" si="3"/>
        <v>2.1418889763075523E-2</v>
      </c>
    </row>
    <row r="34" spans="1:17">
      <c r="A34" s="170">
        <v>44074</v>
      </c>
      <c r="B34">
        <v>-2.7608979999527231E-2</v>
      </c>
      <c r="C34" s="4">
        <v>-1.9915066608707909E-2</v>
      </c>
      <c r="L34">
        <f t="shared" si="0"/>
        <v>-1.7131167271002883E-2</v>
      </c>
      <c r="N34">
        <f t="shared" si="1"/>
        <v>-1.9131167271002884E-2</v>
      </c>
      <c r="P34">
        <f t="shared" si="2"/>
        <v>-2.9608979999527232E-2</v>
      </c>
      <c r="Q34">
        <f t="shared" si="3"/>
        <v>-2.1915066608707907E-2</v>
      </c>
    </row>
    <row r="35" spans="1:17">
      <c r="A35" s="170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0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0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0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0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0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0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0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0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0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0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0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0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0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0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0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0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0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0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0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0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0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0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0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0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0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0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46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W10" sqref="W10"/>
    </sheetView>
  </sheetViews>
  <sheetFormatPr defaultRowHeight="15"/>
  <cols>
    <col min="1" max="1" width="10.42578125" customWidth="1"/>
    <col min="4" max="4" width="3.5703125" customWidth="1"/>
    <col min="7" max="7" width="8.28515625" customWidth="1"/>
    <col min="8" max="8" width="9.5703125" bestFit="1" customWidth="1"/>
    <col min="13" max="13" width="2" customWidth="1"/>
    <col min="14" max="14" width="21.42578125" bestFit="1" customWidth="1"/>
    <col min="15" max="15" width="4.28515625" customWidth="1"/>
    <col min="16" max="16" width="19.85546875" bestFit="1" customWidth="1"/>
    <col min="17" max="17" width="3.42578125" customWidth="1"/>
    <col min="18" max="18" width="18.7109375" bestFit="1" customWidth="1"/>
    <col min="20" max="20" width="12" bestFit="1" customWidth="1"/>
    <col min="23" max="23" width="12.85546875" bestFit="1" customWidth="1"/>
    <col min="24" max="24" width="14.7109375" bestFit="1" customWidth="1"/>
    <col min="25" max="25" width="11.28515625" bestFit="1" customWidth="1"/>
    <col min="26" max="26" width="10.5703125" bestFit="1" customWidth="1"/>
    <col min="27" max="27" width="12.85546875" bestFit="1" customWidth="1"/>
    <col min="28" max="28" width="12.140625" bestFit="1" customWidth="1"/>
  </cols>
  <sheetData>
    <row r="1" spans="1:30">
      <c r="N1" s="4"/>
      <c r="P1" s="193" t="s">
        <v>96</v>
      </c>
      <c r="Q1" s="194"/>
      <c r="R1" s="194"/>
      <c r="S1" s="194"/>
      <c r="T1" s="194"/>
    </row>
    <row r="2" spans="1:30" ht="15" customHeight="1">
      <c r="B2" s="4" t="s">
        <v>279</v>
      </c>
      <c r="C2" s="4" t="s">
        <v>280</v>
      </c>
      <c r="D2" s="4"/>
      <c r="E2" s="7" t="s">
        <v>261</v>
      </c>
      <c r="N2" s="4" t="s">
        <v>288</v>
      </c>
      <c r="P2" s="4" t="s">
        <v>289</v>
      </c>
      <c r="Q2" s="4"/>
      <c r="R2" s="4" t="s">
        <v>8</v>
      </c>
      <c r="S2" s="4" t="s">
        <v>279</v>
      </c>
      <c r="T2" s="4" t="s">
        <v>280</v>
      </c>
      <c r="V2" t="s">
        <v>229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194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69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279</v>
      </c>
      <c r="I4" t="s">
        <v>280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26"/>
      <c r="W4" s="26"/>
      <c r="X4" s="26"/>
      <c r="Y4" s="26"/>
      <c r="Z4" s="26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279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67" t="s">
        <v>290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280</v>
      </c>
      <c r="H6" s="166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165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279</v>
      </c>
      <c r="I8" t="s">
        <v>280</v>
      </c>
      <c r="J8" t="s">
        <v>100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4"/>
      <c r="W9" s="24" t="s">
        <v>180</v>
      </c>
      <c r="X9" s="24" t="s">
        <v>170</v>
      </c>
      <c r="Y9" s="24" t="s">
        <v>181</v>
      </c>
      <c r="Z9" s="24" t="s">
        <v>182</v>
      </c>
      <c r="AA9" s="24" t="s">
        <v>183</v>
      </c>
      <c r="AB9" s="24" t="s">
        <v>184</v>
      </c>
      <c r="AC9" s="26"/>
      <c r="AD9" s="26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185</v>
      </c>
      <c r="W10" s="71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284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186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285</v>
      </c>
      <c r="H12" t="s">
        <v>286</v>
      </c>
      <c r="I12" t="s">
        <v>37</v>
      </c>
      <c r="J12" t="s">
        <v>54</v>
      </c>
      <c r="K12" t="s">
        <v>287</v>
      </c>
      <c r="L12" t="s">
        <v>207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3" t="s">
        <v>187</v>
      </c>
      <c r="W12" s="168">
        <v>0.99312341926093717</v>
      </c>
      <c r="X12" s="168">
        <v>0.4207331862816539</v>
      </c>
      <c r="Y12" s="168">
        <v>2.360458959840892</v>
      </c>
      <c r="Z12" s="168">
        <v>2.1760174913734869E-2</v>
      </c>
      <c r="AA12" s="168">
        <v>0.1502935687309209</v>
      </c>
      <c r="AB12" s="168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26"/>
      <c r="J14" s="26"/>
      <c r="K14" s="26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27"/>
      <c r="W18" s="27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26"/>
      <c r="I19" s="26"/>
      <c r="J19" s="26"/>
      <c r="K19" s="26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26"/>
      <c r="W26" s="26"/>
      <c r="X26" s="26"/>
      <c r="Y26" s="26"/>
      <c r="Z26" s="26"/>
      <c r="AA26" s="26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26"/>
      <c r="W31" s="26"/>
      <c r="X31" s="26"/>
      <c r="Y31" s="26"/>
      <c r="Z31" s="26"/>
      <c r="AA31" s="26"/>
      <c r="AB31" s="26"/>
      <c r="AC31" s="26"/>
      <c r="AD31" s="26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workbookViewId="0">
      <selection activeCell="H19" sqref="H19"/>
    </sheetView>
  </sheetViews>
  <sheetFormatPr defaultRowHeight="15"/>
  <cols>
    <col min="12" max="12" width="12" bestFit="1" customWidth="1"/>
    <col min="16" max="16" width="13.42578125" bestFit="1" customWidth="1"/>
    <col min="17" max="17" width="3" customWidth="1"/>
    <col min="18" max="19" width="13.42578125" customWidth="1"/>
    <col min="21" max="21" width="14.85546875" bestFit="1" customWidth="1"/>
  </cols>
  <sheetData>
    <row r="1" spans="1:31">
      <c r="R1" s="193" t="s">
        <v>96</v>
      </c>
      <c r="S1" s="194"/>
      <c r="T1" s="194"/>
      <c r="U1" s="194"/>
    </row>
    <row r="2" spans="1:31">
      <c r="B2" t="s">
        <v>99</v>
      </c>
      <c r="C2" t="s">
        <v>291</v>
      </c>
      <c r="D2" t="s">
        <v>292</v>
      </c>
      <c r="E2" t="s">
        <v>261</v>
      </c>
      <c r="H2" t="s">
        <v>194</v>
      </c>
      <c r="P2" t="s">
        <v>278</v>
      </c>
      <c r="R2" t="s">
        <v>293</v>
      </c>
      <c r="S2" t="s">
        <v>294</v>
      </c>
      <c r="T2" t="s">
        <v>295</v>
      </c>
      <c r="U2" t="s">
        <v>296</v>
      </c>
      <c r="W2" t="s">
        <v>297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99</v>
      </c>
      <c r="I3" t="s">
        <v>291</v>
      </c>
      <c r="J3" t="s">
        <v>298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0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99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291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3"/>
      <c r="X5" s="23"/>
      <c r="Y5" s="23"/>
      <c r="Z5" s="23"/>
      <c r="AA5" s="23"/>
      <c r="AB5" s="23"/>
      <c r="AC5" s="23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298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1"/>
      <c r="X6" s="171" t="s">
        <v>180</v>
      </c>
      <c r="Y6" s="171" t="s">
        <v>170</v>
      </c>
      <c r="Z6" s="171" t="s">
        <v>181</v>
      </c>
      <c r="AA6" s="171" t="s">
        <v>182</v>
      </c>
      <c r="AB6" s="171" t="s">
        <v>183</v>
      </c>
      <c r="AC6" s="171" t="s">
        <v>184</v>
      </c>
      <c r="AD6" s="26"/>
      <c r="AE6" s="26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185</v>
      </c>
      <c r="X7" s="20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231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186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99</v>
      </c>
      <c r="I9" t="s">
        <v>291</v>
      </c>
      <c r="J9" t="s">
        <v>298</v>
      </c>
      <c r="K9" t="s">
        <v>197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3" t="s">
        <v>187</v>
      </c>
      <c r="X9" s="23">
        <v>7.378444327134738E-2</v>
      </c>
      <c r="Y9" s="23">
        <v>9.1054671559995373E-2</v>
      </c>
      <c r="Z9" s="23">
        <v>0.81033122197065155</v>
      </c>
      <c r="AA9" s="23">
        <v>0.42112018670397572</v>
      </c>
      <c r="AB9" s="23">
        <v>-0.10854939143463049</v>
      </c>
      <c r="AC9" s="23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299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99</v>
      </c>
      <c r="I14" t="s">
        <v>291</v>
      </c>
      <c r="J14" t="s">
        <v>298</v>
      </c>
      <c r="K14" t="s">
        <v>37</v>
      </c>
      <c r="L14" t="s">
        <v>54</v>
      </c>
      <c r="M14" t="s">
        <v>76</v>
      </c>
      <c r="N14" t="s">
        <v>207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27"/>
      <c r="X15" s="27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300</v>
      </c>
      <c r="H18" t="s">
        <v>99</v>
      </c>
      <c r="I18" t="s">
        <v>301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26"/>
      <c r="X23" s="26"/>
      <c r="Y23" s="26"/>
      <c r="Z23" s="26"/>
      <c r="AA23" s="26"/>
      <c r="AB23" s="26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5"/>
  <cols>
    <col min="3" max="3" width="15.85546875" customWidth="1"/>
  </cols>
  <sheetData>
    <row r="2" spans="1:11">
      <c r="B2" t="s">
        <v>99</v>
      </c>
      <c r="C2" t="s">
        <v>296</v>
      </c>
      <c r="D2" t="s">
        <v>261</v>
      </c>
      <c r="G2" t="s">
        <v>194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99</v>
      </c>
      <c r="H3" t="s">
        <v>302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99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302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231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99</v>
      </c>
      <c r="H8" t="s">
        <v>302</v>
      </c>
      <c r="I8" t="s">
        <v>197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299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99</v>
      </c>
      <c r="H12" t="s">
        <v>302</v>
      </c>
      <c r="I12" t="s">
        <v>37</v>
      </c>
      <c r="J12" t="s">
        <v>287</v>
      </c>
      <c r="K12" t="s">
        <v>207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300</v>
      </c>
      <c r="G16" t="s">
        <v>99</v>
      </c>
      <c r="H16" t="s">
        <v>301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F16" sqref="F16"/>
    </sheetView>
  </sheetViews>
  <sheetFormatPr defaultRowHeight="15"/>
  <cols>
    <col min="1" max="1" width="10.42578125" customWidth="1"/>
    <col min="4" max="4" width="11.5703125" customWidth="1"/>
    <col min="6" max="6" width="8.28515625" customWidth="1"/>
    <col min="12" max="12" width="14.42578125" bestFit="1" customWidth="1"/>
    <col min="13" max="13" width="4.28515625" customWidth="1"/>
    <col min="14" max="14" width="10.85546875" bestFit="1" customWidth="1"/>
    <col min="15" max="15" width="4.28515625" customWidth="1"/>
    <col min="16" max="16" width="11.5703125" bestFit="1" customWidth="1"/>
    <col min="18" max="18" width="2.85546875" customWidth="1"/>
    <col min="20" max="20" width="12" bestFit="1" customWidth="1"/>
  </cols>
  <sheetData>
    <row r="1" spans="1:27" ht="15" customHeight="1">
      <c r="D1" s="4" t="s">
        <v>303</v>
      </c>
      <c r="F1" t="s">
        <v>194</v>
      </c>
      <c r="K1" t="s">
        <v>304</v>
      </c>
      <c r="L1" t="s">
        <v>305</v>
      </c>
      <c r="N1" t="s">
        <v>306</v>
      </c>
    </row>
    <row r="2" spans="1:27" ht="15.75" customHeight="1" thickBot="1">
      <c r="B2" s="4" t="s">
        <v>307</v>
      </c>
      <c r="C2" s="4" t="s">
        <v>308</v>
      </c>
      <c r="D2" s="4" t="s">
        <v>309</v>
      </c>
      <c r="E2" s="4"/>
      <c r="G2" t="s">
        <v>307</v>
      </c>
      <c r="H2" t="s">
        <v>308</v>
      </c>
      <c r="K2" t="s">
        <v>257</v>
      </c>
      <c r="L2" t="s">
        <v>257</v>
      </c>
      <c r="P2" t="s">
        <v>310</v>
      </c>
      <c r="Q2" t="s">
        <v>308</v>
      </c>
      <c r="S2" t="s">
        <v>311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307</v>
      </c>
      <c r="G3">
        <f>VARP(B3:B1142)</f>
        <v>2.8433340205832581E-3</v>
      </c>
      <c r="H3">
        <f>COVAR(B3:B1142,C3:C1142)</f>
        <v>5.3362904543705655E-4</v>
      </c>
      <c r="K3">
        <f t="shared" ref="K3:K66" si="0">SUMPRODUCT($G$12:$H$12,B3:C3)</f>
        <v>2.1301052500362697E-4</v>
      </c>
      <c r="L3">
        <f t="shared" ref="L3:L66" si="1">K3-$I$7</f>
        <v>-2.2869894749963731E-3</v>
      </c>
      <c r="N3">
        <f t="shared" ref="N3:N66" si="2">D3-$I$7</f>
        <v>-4.8999999999999998E-3</v>
      </c>
      <c r="P3">
        <f t="shared" ref="P3:P66" si="3">B3-0.0025</f>
        <v>-6.0000000000000006E-4</v>
      </c>
      <c r="Q3">
        <f t="shared" ref="Q3:Q66" si="4">C3</f>
        <v>-5.1000000000000004E-3</v>
      </c>
      <c r="S3" s="24"/>
      <c r="T3" s="24" t="s">
        <v>180</v>
      </c>
      <c r="U3" s="24" t="s">
        <v>170</v>
      </c>
      <c r="V3" s="24" t="s">
        <v>181</v>
      </c>
      <c r="W3" s="24" t="s">
        <v>182</v>
      </c>
      <c r="X3" s="24" t="s">
        <v>183</v>
      </c>
      <c r="Y3" s="24" t="s">
        <v>184</v>
      </c>
      <c r="Z3" s="26"/>
      <c r="AA3" s="26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308</v>
      </c>
      <c r="G4">
        <f>H3</f>
        <v>5.3362904543705655E-4</v>
      </c>
      <c r="H4">
        <f>VARP(C3:C1142)</f>
        <v>1.0116080697060636E-3</v>
      </c>
      <c r="K4">
        <f t="shared" si="0"/>
        <v>4.3573044375001778E-2</v>
      </c>
      <c r="L4">
        <f t="shared" si="1"/>
        <v>4.1073044375001776E-2</v>
      </c>
      <c r="N4">
        <f t="shared" si="2"/>
        <v>6.7599999999999993E-2</v>
      </c>
      <c r="P4">
        <f t="shared" si="3"/>
        <v>4.19E-2</v>
      </c>
      <c r="Q4">
        <f t="shared" si="4"/>
        <v>-2.5000000000000001E-3</v>
      </c>
      <c r="S4" t="s">
        <v>185</v>
      </c>
      <c r="T4" s="45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27"/>
      <c r="G5" s="27"/>
      <c r="K5">
        <f t="shared" si="0"/>
        <v>-1.9517845249865584E-3</v>
      </c>
      <c r="L5">
        <f t="shared" si="1"/>
        <v>-4.451784524986558E-3</v>
      </c>
      <c r="N5">
        <f t="shared" si="2"/>
        <v>5.2199999999999996E-2</v>
      </c>
      <c r="P5">
        <f t="shared" si="3"/>
        <v>1.8E-3</v>
      </c>
      <c r="Q5">
        <f t="shared" si="4"/>
        <v>-1.89E-2</v>
      </c>
      <c r="S5" t="s">
        <v>186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307</v>
      </c>
      <c r="H6" t="s">
        <v>308</v>
      </c>
      <c r="I6" t="s">
        <v>197</v>
      </c>
      <c r="K6">
        <f t="shared" si="0"/>
        <v>8.720833024996516E-3</v>
      </c>
      <c r="L6">
        <f t="shared" si="1"/>
        <v>6.2208330249965155E-3</v>
      </c>
      <c r="N6">
        <f t="shared" si="2"/>
        <v>5.2399999999999995E-2</v>
      </c>
      <c r="P6">
        <f t="shared" si="3"/>
        <v>4.5999999999999999E-3</v>
      </c>
      <c r="Q6">
        <f t="shared" si="4"/>
        <v>4.8999999999999998E-3</v>
      </c>
      <c r="S6" s="23" t="s">
        <v>187</v>
      </c>
      <c r="T6" s="23">
        <v>0.27228323585069752</v>
      </c>
      <c r="U6" s="23">
        <v>3.2581678549964223E-2</v>
      </c>
      <c r="V6" s="23">
        <v>8.3569431646423418</v>
      </c>
      <c r="W6" s="23">
        <v>1.8578900389280309E-16</v>
      </c>
      <c r="X6" s="23">
        <v>0.208356268743986</v>
      </c>
      <c r="Y6" s="23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0"/>
        <v>6.2229420849989621E-2</v>
      </c>
      <c r="L7">
        <f t="shared" si="1"/>
        <v>5.9729420849989619E-2</v>
      </c>
      <c r="N7">
        <f t="shared" si="2"/>
        <v>6.0700000000000004E-2</v>
      </c>
      <c r="P7">
        <f t="shared" si="3"/>
        <v>5.4900000000000004E-2</v>
      </c>
      <c r="Q7">
        <f t="shared" si="4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0"/>
        <v>-1.9113010525003627E-2</v>
      </c>
      <c r="L8">
        <f t="shared" si="1"/>
        <v>-2.1613010525003626E-2</v>
      </c>
      <c r="N8">
        <f t="shared" si="2"/>
        <v>-1.83E-2</v>
      </c>
      <c r="P8">
        <f t="shared" si="3"/>
        <v>-2.3299999999999998E-2</v>
      </c>
      <c r="Q8">
        <f t="shared" si="4"/>
        <v>5.1000000000000004E-3</v>
      </c>
      <c r="S8" t="s">
        <v>312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313</v>
      </c>
      <c r="K9">
        <f t="shared" si="0"/>
        <v>6.4849576875023116E-2</v>
      </c>
      <c r="L9">
        <f t="shared" si="1"/>
        <v>6.2349576875023113E-2</v>
      </c>
      <c r="N9">
        <f t="shared" si="2"/>
        <v>0.12889999999999999</v>
      </c>
      <c r="P9">
        <f t="shared" si="3"/>
        <v>7.3099999999999998E-2</v>
      </c>
      <c r="Q9">
        <f t="shared" si="4"/>
        <v>-3.2500000000000001E-2</v>
      </c>
      <c r="T9" s="45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0"/>
        <v>2.0217602475004905E-2</v>
      </c>
      <c r="L10">
        <f t="shared" si="1"/>
        <v>1.7717602475004906E-2</v>
      </c>
      <c r="N10">
        <f t="shared" si="2"/>
        <v>5.2899999999999996E-2</v>
      </c>
      <c r="P10">
        <f t="shared" si="3"/>
        <v>0.02</v>
      </c>
      <c r="Q10">
        <f t="shared" si="4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307</v>
      </c>
      <c r="H11" t="s">
        <v>308</v>
      </c>
      <c r="K11">
        <f t="shared" si="0"/>
        <v>3.7692604325025802E-2</v>
      </c>
      <c r="L11">
        <f t="shared" si="1"/>
        <v>3.51926043250258E-2</v>
      </c>
      <c r="N11">
        <f t="shared" si="2"/>
        <v>7.0999999999999994E-2</v>
      </c>
      <c r="P11">
        <f t="shared" si="3"/>
        <v>4.7199999999999985E-2</v>
      </c>
      <c r="Q11">
        <f t="shared" si="4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0"/>
        <v>-3.3587416300015077E-2</v>
      </c>
      <c r="L12">
        <f t="shared" si="1"/>
        <v>-3.6087416300015079E-2</v>
      </c>
      <c r="N12">
        <f t="shared" si="2"/>
        <v>-6.3500000000000001E-2</v>
      </c>
      <c r="P12">
        <f t="shared" si="3"/>
        <v>-4.3099999999999999E-2</v>
      </c>
      <c r="Q12">
        <f t="shared" si="4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26"/>
      <c r="I13" s="26"/>
      <c r="J13" s="26"/>
      <c r="K13">
        <f t="shared" si="0"/>
        <v>7.6897277199980657E-2</v>
      </c>
      <c r="L13">
        <f t="shared" si="1"/>
        <v>7.4397277199980655E-2</v>
      </c>
      <c r="N13">
        <f t="shared" si="2"/>
        <v>6.1299999999999993E-2</v>
      </c>
      <c r="P13">
        <f t="shared" si="3"/>
        <v>6.54E-2</v>
      </c>
      <c r="Q13">
        <f t="shared" si="4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0"/>
        <v>2.6308587824993099E-2</v>
      </c>
      <c r="L14">
        <f t="shared" si="1"/>
        <v>2.3808587824993101E-2</v>
      </c>
      <c r="N14">
        <f t="shared" si="2"/>
        <v>4.8299999999999996E-2</v>
      </c>
      <c r="P14">
        <f t="shared" si="3"/>
        <v>2.06E-2</v>
      </c>
      <c r="Q14">
        <f t="shared" si="4"/>
        <v>9.7000000000000003E-3</v>
      </c>
      <c r="S14" s="26"/>
      <c r="T14" s="26"/>
      <c r="U14" s="26"/>
      <c r="V14" s="26"/>
      <c r="W14" s="26"/>
      <c r="X14" s="26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287</v>
      </c>
      <c r="G15">
        <f>SQRT(G14)</f>
        <v>5.7506965396319949E-2</v>
      </c>
      <c r="K15">
        <f t="shared" si="0"/>
        <v>9.7913238499697016E-3</v>
      </c>
      <c r="L15">
        <f t="shared" si="1"/>
        <v>7.2913238499697011E-3</v>
      </c>
      <c r="N15">
        <f t="shared" si="2"/>
        <v>-1.12E-2</v>
      </c>
      <c r="P15">
        <f t="shared" si="3"/>
        <v>-6.8000000000000005E-3</v>
      </c>
      <c r="Q15">
        <f t="shared" si="4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207</v>
      </c>
      <c r="G16">
        <f>(G13-I7)/G15</f>
        <v>0.13479599608899082</v>
      </c>
      <c r="K16">
        <f t="shared" si="0"/>
        <v>-2.051411434998535E-2</v>
      </c>
      <c r="L16">
        <f t="shared" si="1"/>
        <v>-2.3014114349985348E-2</v>
      </c>
      <c r="N16">
        <f t="shared" si="2"/>
        <v>-1E-3</v>
      </c>
      <c r="P16">
        <f t="shared" si="3"/>
        <v>-1.6199999999999999E-2</v>
      </c>
      <c r="Q16">
        <f t="shared" si="4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0"/>
        <v>9.013996615000186E-2</v>
      </c>
      <c r="L17">
        <f t="shared" si="1"/>
        <v>8.7639966150001858E-2</v>
      </c>
      <c r="N17">
        <f t="shared" si="2"/>
        <v>0.125</v>
      </c>
      <c r="P17">
        <f t="shared" si="3"/>
        <v>8.8500000000000009E-2</v>
      </c>
      <c r="Q17">
        <f t="shared" si="4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26"/>
      <c r="G18" s="26"/>
      <c r="H18" s="26"/>
      <c r="I18" s="26"/>
      <c r="J18" s="26"/>
      <c r="K18">
        <f t="shared" si="0"/>
        <v>5.7665133549971694E-2</v>
      </c>
      <c r="L18">
        <f t="shared" si="1"/>
        <v>5.5165133549971691E-2</v>
      </c>
      <c r="N18">
        <f t="shared" si="2"/>
        <v>3.4799999999999998E-2</v>
      </c>
      <c r="P18">
        <f t="shared" si="3"/>
        <v>4.1999999999999996E-2</v>
      </c>
      <c r="Q18">
        <f t="shared" si="4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0"/>
        <v>2.782729412497973E-2</v>
      </c>
      <c r="L19">
        <f t="shared" si="1"/>
        <v>2.5327294124979732E-2</v>
      </c>
      <c r="N19">
        <f t="shared" si="2"/>
        <v>4.9099999999999998E-2</v>
      </c>
      <c r="P19">
        <f t="shared" si="3"/>
        <v>1.5900000000000001E-2</v>
      </c>
      <c r="Q19">
        <f t="shared" si="4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0"/>
        <v>-5.7043535199974967E-2</v>
      </c>
      <c r="L20">
        <f t="shared" si="1"/>
        <v>-5.9543535199974969E-2</v>
      </c>
      <c r="N20">
        <f t="shared" si="2"/>
        <v>-3.7900000000000003E-2</v>
      </c>
      <c r="P20">
        <f t="shared" si="3"/>
        <v>-4.7900000000000005E-2</v>
      </c>
      <c r="Q20">
        <f t="shared" si="4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0"/>
        <v>5.0336743000093881E-3</v>
      </c>
      <c r="L21">
        <f t="shared" si="1"/>
        <v>2.5336743000093881E-3</v>
      </c>
      <c r="N21">
        <f t="shared" si="2"/>
        <v>1.9300000000000001E-2</v>
      </c>
      <c r="P21">
        <f t="shared" si="3"/>
        <v>6.8999999999999999E-3</v>
      </c>
      <c r="Q21">
        <f t="shared" si="4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0"/>
        <v>6.318588565001465E-2</v>
      </c>
      <c r="L22">
        <f t="shared" si="1"/>
        <v>6.0685885650014648E-2</v>
      </c>
      <c r="N22">
        <f t="shared" si="2"/>
        <v>8.539999999999999E-2</v>
      </c>
      <c r="P22">
        <f t="shared" si="3"/>
        <v>6.7499999999999991E-2</v>
      </c>
      <c r="Q22">
        <f t="shared" si="4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0"/>
        <v>3.947185222498286E-2</v>
      </c>
      <c r="L23">
        <f t="shared" si="1"/>
        <v>3.6971852224982858E-2</v>
      </c>
      <c r="N23">
        <f t="shared" si="2"/>
        <v>5.2899999999999996E-2</v>
      </c>
      <c r="P23">
        <f t="shared" si="3"/>
        <v>2.9000000000000001E-2</v>
      </c>
      <c r="Q23">
        <f t="shared" si="4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0"/>
        <v>2.4743365949984209E-2</v>
      </c>
      <c r="L24">
        <f t="shared" si="1"/>
        <v>2.224336594998421E-2</v>
      </c>
      <c r="N24">
        <f t="shared" si="2"/>
        <v>7.0499999999999993E-2</v>
      </c>
      <c r="P24">
        <f t="shared" si="3"/>
        <v>1.4899999999999998E-2</v>
      </c>
      <c r="Q24">
        <f t="shared" si="4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0"/>
        <v>0.11601207595001266</v>
      </c>
      <c r="L25">
        <f t="shared" si="1"/>
        <v>0.11351207595001266</v>
      </c>
      <c r="N25">
        <f t="shared" si="2"/>
        <v>0.24110000000000001</v>
      </c>
      <c r="P25">
        <f t="shared" si="3"/>
        <v>0.11939999999999999</v>
      </c>
      <c r="Q25">
        <f t="shared" si="4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0"/>
        <v>1.355272650006116E-3</v>
      </c>
      <c r="L26">
        <f t="shared" si="1"/>
        <v>-1.144727349993884E-3</v>
      </c>
      <c r="N26">
        <f t="shared" si="2"/>
        <v>1.9200000000000002E-2</v>
      </c>
      <c r="P26">
        <f t="shared" si="3"/>
        <v>1.6999999999999997E-3</v>
      </c>
      <c r="Q26">
        <f t="shared" si="4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0"/>
        <v>3.8224151900025323E-2</v>
      </c>
      <c r="L27">
        <f t="shared" si="1"/>
        <v>3.5724151900025321E-2</v>
      </c>
      <c r="N27">
        <f t="shared" si="2"/>
        <v>-3.0699999999999998E-2</v>
      </c>
      <c r="P27">
        <f t="shared" si="3"/>
        <v>4.7500000000000001E-2</v>
      </c>
      <c r="Q27">
        <f t="shared" si="4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0"/>
        <v>-1.0569725499972977E-3</v>
      </c>
      <c r="L28">
        <f t="shared" si="1"/>
        <v>-3.556972549997298E-3</v>
      </c>
      <c r="N28">
        <f t="shared" si="2"/>
        <v>3.3499999999999995E-2</v>
      </c>
      <c r="P28">
        <f t="shared" si="3"/>
        <v>-2.3000000000000004E-3</v>
      </c>
      <c r="Q28">
        <f t="shared" si="4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0"/>
        <v>-2.1079843974966504E-2</v>
      </c>
      <c r="L29">
        <f t="shared" si="1"/>
        <v>-2.3579843974966503E-2</v>
      </c>
      <c r="N29">
        <f t="shared" si="2"/>
        <v>1.84E-2</v>
      </c>
      <c r="P29">
        <f t="shared" si="3"/>
        <v>-8.0000000000000002E-3</v>
      </c>
      <c r="Q29">
        <f t="shared" si="4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0"/>
        <v>1.4691412175006899E-2</v>
      </c>
      <c r="L30">
        <f t="shared" si="1"/>
        <v>1.2191412175006898E-2</v>
      </c>
      <c r="N30">
        <f t="shared" si="2"/>
        <v>4.0000000000000001E-3</v>
      </c>
      <c r="P30">
        <f t="shared" si="3"/>
        <v>1.5399999999999999E-2</v>
      </c>
      <c r="Q30">
        <f t="shared" si="4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0"/>
        <v>-7.7263006824961802E-2</v>
      </c>
      <c r="L31">
        <f t="shared" si="1"/>
        <v>-7.9763006824961805E-2</v>
      </c>
      <c r="N31">
        <f t="shared" si="2"/>
        <v>-0.12589999999999998</v>
      </c>
      <c r="P31">
        <f t="shared" si="3"/>
        <v>-6.2E-2</v>
      </c>
      <c r="Q31">
        <f t="shared" si="4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0"/>
        <v>9.5022025175015429E-2</v>
      </c>
      <c r="L32">
        <f t="shared" si="1"/>
        <v>9.2522025175015427E-2</v>
      </c>
      <c r="N32">
        <f t="shared" si="2"/>
        <v>9.0899999999999995E-2</v>
      </c>
      <c r="P32">
        <f t="shared" si="3"/>
        <v>9.9699999999999997E-2</v>
      </c>
      <c r="Q32">
        <f t="shared" si="4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0"/>
        <v>3.5164883375027378E-2</v>
      </c>
      <c r="L33">
        <f t="shared" si="1"/>
        <v>3.2664883375027376E-2</v>
      </c>
      <c r="N33">
        <f t="shared" si="2"/>
        <v>5.1500000000000011E-2</v>
      </c>
      <c r="P33">
        <f t="shared" si="3"/>
        <v>4.5399999999999996E-2</v>
      </c>
      <c r="Q33">
        <f t="shared" si="4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0"/>
        <v>5.4342608025067636E-2</v>
      </c>
      <c r="L34">
        <f t="shared" si="1"/>
        <v>5.1842608025067634E-2</v>
      </c>
      <c r="N34">
        <f t="shared" si="2"/>
        <v>8.2899999999999988E-2</v>
      </c>
      <c r="P34">
        <f t="shared" si="3"/>
        <v>8.3299999999999999E-2</v>
      </c>
      <c r="Q34">
        <f t="shared" si="4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0"/>
        <v>-4.7296769450008394E-2</v>
      </c>
      <c r="L35">
        <f t="shared" si="1"/>
        <v>-4.9796769450008396E-2</v>
      </c>
      <c r="N35">
        <f t="shared" si="2"/>
        <v>-3.6799999999999999E-2</v>
      </c>
      <c r="P35">
        <f t="shared" si="3"/>
        <v>-5.3700000000000005E-2</v>
      </c>
      <c r="Q35">
        <f t="shared" si="4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0"/>
        <v>-0.20986436822497148</v>
      </c>
      <c r="L36">
        <f t="shared" si="1"/>
        <v>-0.21236436822497148</v>
      </c>
      <c r="N36">
        <f t="shared" si="2"/>
        <v>-0.27800000000000002</v>
      </c>
      <c r="P36">
        <f t="shared" si="3"/>
        <v>-0.1991</v>
      </c>
      <c r="Q36">
        <f t="shared" si="4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0"/>
        <v>-0.12968715872498712</v>
      </c>
      <c r="L37">
        <f t="shared" si="1"/>
        <v>-0.13218715872498712</v>
      </c>
      <c r="N37">
        <f t="shared" si="2"/>
        <v>-0.1663</v>
      </c>
      <c r="P37">
        <f t="shared" si="3"/>
        <v>-0.12620000000000001</v>
      </c>
      <c r="Q37">
        <f t="shared" si="4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0"/>
        <v>2.1809552000318592E-3</v>
      </c>
      <c r="L38">
        <f t="shared" si="1"/>
        <v>-3.1904479996814087E-4</v>
      </c>
      <c r="N38">
        <f t="shared" si="2"/>
        <v>4.4299999999999999E-2</v>
      </c>
      <c r="P38">
        <f t="shared" si="3"/>
        <v>1.4500000000000001E-2</v>
      </c>
      <c r="Q38">
        <f t="shared" si="4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0"/>
        <v>6.91766134249749E-2</v>
      </c>
      <c r="L39">
        <f t="shared" si="1"/>
        <v>6.6676613424974898E-2</v>
      </c>
      <c r="N39">
        <f t="shared" si="2"/>
        <v>3.5899999999999994E-2</v>
      </c>
      <c r="P39">
        <f t="shared" si="3"/>
        <v>5.5E-2</v>
      </c>
      <c r="Q39">
        <f t="shared" si="4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0"/>
        <v>2.862848627499865E-2</v>
      </c>
      <c r="L40">
        <f t="shared" si="1"/>
        <v>2.6128486274998652E-2</v>
      </c>
      <c r="N40">
        <f t="shared" si="2"/>
        <v>3.15E-2</v>
      </c>
      <c r="P40">
        <f t="shared" si="3"/>
        <v>2.5500000000000002E-2</v>
      </c>
      <c r="Q40">
        <f t="shared" si="4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0"/>
        <v>8.5779674724975746E-2</v>
      </c>
      <c r="L41">
        <f t="shared" si="1"/>
        <v>8.3279674724975744E-2</v>
      </c>
      <c r="N41">
        <f t="shared" si="2"/>
        <v>8.2200000000000009E-2</v>
      </c>
      <c r="P41">
        <f t="shared" si="3"/>
        <v>7.1999999999999995E-2</v>
      </c>
      <c r="Q41">
        <f t="shared" si="4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0"/>
        <v>-1.965773787499751E-2</v>
      </c>
      <c r="L42">
        <f t="shared" si="1"/>
        <v>-2.2157737874997509E-2</v>
      </c>
      <c r="N42">
        <f t="shared" si="2"/>
        <v>-1.6299999999999999E-2</v>
      </c>
      <c r="P42">
        <f t="shared" si="3"/>
        <v>-2.0999999999999998E-2</v>
      </c>
      <c r="Q42">
        <f t="shared" si="4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0"/>
        <v>-2.0681801449985632E-2</v>
      </c>
      <c r="L43">
        <f t="shared" si="1"/>
        <v>-2.318180144998563E-2</v>
      </c>
      <c r="N43">
        <f t="shared" si="2"/>
        <v>-1.2800000000000001E-2</v>
      </c>
      <c r="P43">
        <f t="shared" si="3"/>
        <v>-1.6500000000000001E-2</v>
      </c>
      <c r="Q43">
        <f t="shared" si="4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0"/>
        <v>-0.1711142835999761</v>
      </c>
      <c r="L44">
        <f t="shared" si="1"/>
        <v>-0.1736142835999761</v>
      </c>
      <c r="N44">
        <f t="shared" si="2"/>
        <v>-0.1661</v>
      </c>
      <c r="P44">
        <f t="shared" si="3"/>
        <v>-0.16250000000000001</v>
      </c>
      <c r="Q44">
        <f t="shared" si="4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0"/>
        <v>4.2042262125002491E-2</v>
      </c>
      <c r="L45">
        <f t="shared" si="1"/>
        <v>3.9542262125002489E-2</v>
      </c>
      <c r="N45">
        <f t="shared" si="2"/>
        <v>6.019999999999999E-2</v>
      </c>
      <c r="P45">
        <f t="shared" si="3"/>
        <v>4.07E-2</v>
      </c>
      <c r="Q45">
        <f t="shared" si="4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0"/>
        <v>-3.4764441749841404E-3</v>
      </c>
      <c r="L46">
        <f t="shared" si="1"/>
        <v>-5.9764441749841409E-3</v>
      </c>
      <c r="N46">
        <f t="shared" si="2"/>
        <v>9.0999999999999987E-3</v>
      </c>
      <c r="P46">
        <f t="shared" si="3"/>
        <v>1.3999999999999998E-3</v>
      </c>
      <c r="Q46">
        <f t="shared" si="4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0"/>
        <v>-0.13264336594998422</v>
      </c>
      <c r="L47">
        <f t="shared" si="1"/>
        <v>-0.13514336594998422</v>
      </c>
      <c r="N47">
        <f t="shared" si="2"/>
        <v>-0.12709999999999999</v>
      </c>
      <c r="P47">
        <f t="shared" si="3"/>
        <v>-0.1278</v>
      </c>
      <c r="Q47">
        <f t="shared" si="4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0"/>
        <v>-8.7296938699999133E-2</v>
      </c>
      <c r="L48">
        <f t="shared" si="1"/>
        <v>-8.9796938699999135E-2</v>
      </c>
      <c r="N48">
        <f t="shared" si="2"/>
        <v>-7.4700000000000003E-2</v>
      </c>
      <c r="P48">
        <f t="shared" si="3"/>
        <v>-8.9399999999999993E-2</v>
      </c>
      <c r="Q48">
        <f t="shared" si="4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0"/>
        <v>-2.1756634050015791E-2</v>
      </c>
      <c r="L49">
        <f t="shared" si="1"/>
        <v>-2.4256634050015789E-2</v>
      </c>
      <c r="N49">
        <f t="shared" si="2"/>
        <v>-1.9899999999999998E-2</v>
      </c>
      <c r="P49">
        <f t="shared" si="3"/>
        <v>-3.1600000000000003E-2</v>
      </c>
      <c r="Q49">
        <f t="shared" si="4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0"/>
        <v>-9.2314452849966866E-2</v>
      </c>
      <c r="L50">
        <f t="shared" si="1"/>
        <v>-9.4814452849966868E-2</v>
      </c>
      <c r="N50">
        <f t="shared" si="2"/>
        <v>-3.1199999999999999E-2</v>
      </c>
      <c r="P50">
        <f t="shared" si="3"/>
        <v>-7.9400000000000012E-2</v>
      </c>
      <c r="Q50">
        <f t="shared" si="4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0"/>
        <v>7.6304334374973332E-2</v>
      </c>
      <c r="L51">
        <f t="shared" si="1"/>
        <v>7.3804334374973329E-2</v>
      </c>
      <c r="N51">
        <f t="shared" si="2"/>
        <v>5.3699999999999998E-2</v>
      </c>
      <c r="P51">
        <f t="shared" si="3"/>
        <v>6.1399999999999996E-2</v>
      </c>
      <c r="Q51">
        <f t="shared" si="4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0"/>
        <v>0.12038044004997597</v>
      </c>
      <c r="L52">
        <f t="shared" si="1"/>
        <v>0.11788044004997597</v>
      </c>
      <c r="N52">
        <f t="shared" si="2"/>
        <v>6.3200000000000006E-2</v>
      </c>
      <c r="P52">
        <f t="shared" si="3"/>
        <v>0.1067</v>
      </c>
      <c r="Q52">
        <f t="shared" si="4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0"/>
        <v>-5.2878063150021762E-2</v>
      </c>
      <c r="L53">
        <f t="shared" si="1"/>
        <v>-5.5378063150021764E-2</v>
      </c>
      <c r="N53">
        <f t="shared" si="2"/>
        <v>-1.9699999999999999E-2</v>
      </c>
      <c r="P53">
        <f t="shared" si="3"/>
        <v>-6.5500000000000003E-2</v>
      </c>
      <c r="Q53">
        <f t="shared" si="4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0"/>
        <v>-0.11431521817496708</v>
      </c>
      <c r="L54">
        <f t="shared" si="1"/>
        <v>-0.11681521817496708</v>
      </c>
      <c r="N54">
        <f t="shared" si="2"/>
        <v>-4.5400000000000003E-2</v>
      </c>
      <c r="P54">
        <f t="shared" si="3"/>
        <v>-0.10150000000000001</v>
      </c>
      <c r="Q54">
        <f t="shared" si="4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0"/>
        <v>-0.1144316359000367</v>
      </c>
      <c r="L55">
        <f t="shared" si="1"/>
        <v>-0.1169316359000367</v>
      </c>
      <c r="N55">
        <f t="shared" si="2"/>
        <v>-0.1014</v>
      </c>
      <c r="P55">
        <f t="shared" si="3"/>
        <v>-0.13400000000000001</v>
      </c>
      <c r="Q55">
        <f t="shared" si="4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0"/>
        <v>0.12207007140003813</v>
      </c>
      <c r="L56">
        <f t="shared" si="1"/>
        <v>0.11957007140003813</v>
      </c>
      <c r="N56">
        <f t="shared" si="2"/>
        <v>7.9600000000000004E-2</v>
      </c>
      <c r="P56">
        <f t="shared" si="3"/>
        <v>0.13730000000000001</v>
      </c>
      <c r="Q56">
        <f t="shared" si="4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0"/>
        <v>-6.0671344475010602E-2</v>
      </c>
      <c r="L57">
        <f t="shared" si="1"/>
        <v>-6.3171344475010605E-2</v>
      </c>
      <c r="N57">
        <f t="shared" si="2"/>
        <v>-1.7999999999999999E-2</v>
      </c>
      <c r="P57">
        <f t="shared" si="3"/>
        <v>-6.8100000000000008E-2</v>
      </c>
      <c r="Q57">
        <f t="shared" si="4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0"/>
        <v>-1.9510191999863452E-3</v>
      </c>
      <c r="L58">
        <f t="shared" si="1"/>
        <v>-4.4510191999863457E-3</v>
      </c>
      <c r="N58">
        <f t="shared" si="2"/>
        <v>-7.9000000000000008E-3</v>
      </c>
      <c r="P58">
        <f t="shared" si="3"/>
        <v>1.8999999999999993E-3</v>
      </c>
      <c r="Q58">
        <f t="shared" si="4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0"/>
        <v>-0.28941224520000342</v>
      </c>
      <c r="L59">
        <f t="shared" si="1"/>
        <v>-0.29191224520000342</v>
      </c>
      <c r="N59">
        <f t="shared" si="2"/>
        <v>-0.2341</v>
      </c>
      <c r="P59">
        <f t="shared" si="3"/>
        <v>-0.29349999999999998</v>
      </c>
      <c r="Q59">
        <f t="shared" si="4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0"/>
        <v>7.56774670750123E-2</v>
      </c>
      <c r="L60">
        <f t="shared" si="1"/>
        <v>7.3177467075012298E-2</v>
      </c>
      <c r="N60">
        <f t="shared" si="2"/>
        <v>0.1115</v>
      </c>
      <c r="P60">
        <f t="shared" si="3"/>
        <v>7.8899999999999998E-2</v>
      </c>
      <c r="Q60">
        <f t="shared" si="4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0"/>
        <v>-7.481020680003074E-2</v>
      </c>
      <c r="L61">
        <f t="shared" si="1"/>
        <v>-7.7310206800030742E-2</v>
      </c>
      <c r="N61">
        <f t="shared" si="2"/>
        <v>-3.3300000000000003E-2</v>
      </c>
      <c r="P61">
        <f t="shared" si="3"/>
        <v>-9.1600000000000015E-2</v>
      </c>
      <c r="Q61">
        <f t="shared" si="4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0"/>
        <v>-0.135489285449997</v>
      </c>
      <c r="L62">
        <f t="shared" si="1"/>
        <v>-0.137989285449997</v>
      </c>
      <c r="N62">
        <f t="shared" si="2"/>
        <v>-6.0700000000000004E-2</v>
      </c>
      <c r="P62">
        <f t="shared" si="3"/>
        <v>-0.1366</v>
      </c>
      <c r="Q62">
        <f t="shared" si="4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0"/>
        <v>-7.648833750273816E-4</v>
      </c>
      <c r="L63">
        <f t="shared" si="1"/>
        <v>-3.2648833750273817E-3</v>
      </c>
      <c r="N63">
        <f t="shared" si="2"/>
        <v>-1.01E-2</v>
      </c>
      <c r="P63">
        <f t="shared" si="3"/>
        <v>-1.6E-2</v>
      </c>
      <c r="Q63">
        <f t="shared" si="4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0"/>
        <v>4.7406549425020428E-2</v>
      </c>
      <c r="L64">
        <f t="shared" si="1"/>
        <v>4.4906549425020426E-2</v>
      </c>
      <c r="N64">
        <f t="shared" si="2"/>
        <v>1.4399999999999998E-2</v>
      </c>
      <c r="P64">
        <f t="shared" si="3"/>
        <v>5.4400000000000011E-2</v>
      </c>
      <c r="Q64">
        <f t="shared" si="4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0"/>
        <v>-0.10275969535001664</v>
      </c>
      <c r="L65">
        <f t="shared" si="1"/>
        <v>-0.10525969535001664</v>
      </c>
      <c r="N65">
        <f t="shared" si="2"/>
        <v>-4.9800000000000011E-2</v>
      </c>
      <c r="P65">
        <f t="shared" si="3"/>
        <v>-0.113</v>
      </c>
      <c r="Q65">
        <f t="shared" si="4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0"/>
        <v>-0.17350518802501072</v>
      </c>
      <c r="L66">
        <f t="shared" si="1"/>
        <v>-0.17600518802501072</v>
      </c>
      <c r="N66">
        <f t="shared" si="2"/>
        <v>-0.1124</v>
      </c>
      <c r="P66">
        <f t="shared" si="3"/>
        <v>-0.18099999999999999</v>
      </c>
      <c r="Q66">
        <f t="shared" si="4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5"/>
  <cols>
    <col min="2" max="2" width="10.85546875" bestFit="1" customWidth="1"/>
  </cols>
  <sheetData>
    <row r="1" spans="1:15">
      <c r="I1" t="s">
        <v>194</v>
      </c>
    </row>
    <row r="2" spans="1:15">
      <c r="B2" t="s">
        <v>314</v>
      </c>
      <c r="C2" t="s">
        <v>308</v>
      </c>
      <c r="D2" t="s">
        <v>315</v>
      </c>
      <c r="E2" t="s">
        <v>316</v>
      </c>
      <c r="F2" t="s">
        <v>317</v>
      </c>
      <c r="J2" t="s">
        <v>307</v>
      </c>
      <c r="K2" t="s">
        <v>308</v>
      </c>
      <c r="L2" t="s">
        <v>315</v>
      </c>
      <c r="M2" t="s">
        <v>316</v>
      </c>
      <c r="N2" t="s">
        <v>317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307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308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315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316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317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318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307</v>
      </c>
      <c r="K10" t="s">
        <v>308</v>
      </c>
      <c r="L10" t="s">
        <v>315</v>
      </c>
      <c r="M10" t="s">
        <v>316</v>
      </c>
      <c r="N10" t="s">
        <v>317</v>
      </c>
      <c r="O10" t="s">
        <v>197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319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307</v>
      </c>
      <c r="K14" t="s">
        <v>308</v>
      </c>
      <c r="L14" t="s">
        <v>315</v>
      </c>
      <c r="M14" t="s">
        <v>316</v>
      </c>
      <c r="N14" t="s">
        <v>317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320</v>
      </c>
      <c r="K17" t="s">
        <v>321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227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322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207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307</v>
      </c>
      <c r="K23" t="s">
        <v>321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207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5"/>
  <cols>
    <col min="2" max="2" width="10.85546875" bestFit="1" customWidth="1"/>
    <col min="9" max="9" width="9.5703125" bestFit="1" customWidth="1"/>
    <col min="10" max="10" width="7.28515625" customWidth="1"/>
    <col min="11" max="11" width="14.140625" bestFit="1" customWidth="1"/>
    <col min="14" max="14" width="12.28515625" customWidth="1"/>
  </cols>
  <sheetData>
    <row r="1" spans="1:23">
      <c r="L1" t="s">
        <v>323</v>
      </c>
    </row>
    <row r="2" spans="1:23">
      <c r="L2" t="s">
        <v>324</v>
      </c>
      <c r="M2" t="s">
        <v>308</v>
      </c>
      <c r="N2" t="s">
        <v>315</v>
      </c>
      <c r="O2" t="s">
        <v>316</v>
      </c>
      <c r="P2" t="s">
        <v>317</v>
      </c>
    </row>
    <row r="3" spans="1:23">
      <c r="G3" t="s">
        <v>197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3" t="s">
        <v>96</v>
      </c>
      <c r="L5" s="194"/>
    </row>
    <row r="6" spans="1:23" ht="15.75" customHeight="1" thickBot="1">
      <c r="B6" t="s">
        <v>314</v>
      </c>
      <c r="C6" t="s">
        <v>325</v>
      </c>
      <c r="D6" t="s">
        <v>308</v>
      </c>
      <c r="E6" t="s">
        <v>315</v>
      </c>
      <c r="F6" t="s">
        <v>316</v>
      </c>
      <c r="G6" t="s">
        <v>317</v>
      </c>
      <c r="I6" t="s">
        <v>326</v>
      </c>
      <c r="K6" t="s">
        <v>326</v>
      </c>
      <c r="L6" t="s">
        <v>327</v>
      </c>
      <c r="N6" t="s">
        <v>165</v>
      </c>
      <c r="W6" s="26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4"/>
      <c r="O7" s="24" t="s">
        <v>180</v>
      </c>
      <c r="P7" s="24" t="s">
        <v>170</v>
      </c>
      <c r="Q7" s="24" t="s">
        <v>181</v>
      </c>
      <c r="R7" s="24" t="s">
        <v>182</v>
      </c>
      <c r="S7" s="24" t="s">
        <v>183</v>
      </c>
      <c r="T7" s="24" t="s">
        <v>184</v>
      </c>
      <c r="U7" s="26"/>
      <c r="V7" s="26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185</v>
      </c>
      <c r="O8" s="45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186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187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328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329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3" t="s">
        <v>330</v>
      </c>
      <c r="O13" s="23">
        <v>-5.4750967386761912E-2</v>
      </c>
      <c r="P13" s="23">
        <v>8.0167157540939255E-2</v>
      </c>
      <c r="Q13" s="23">
        <v>-0.68296006826488809</v>
      </c>
      <c r="R13" s="23">
        <v>0.49485933785322872</v>
      </c>
      <c r="S13" s="23">
        <v>-0.2121494212200162</v>
      </c>
      <c r="T13" s="23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26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19" t="s">
        <v>331</v>
      </c>
      <c r="O16" s="26"/>
      <c r="P16" s="26"/>
      <c r="Q16" s="26"/>
      <c r="R16" s="26"/>
      <c r="S16" s="26"/>
      <c r="T16" s="26"/>
      <c r="U16" s="26"/>
      <c r="V16" s="26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5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26"/>
      <c r="O35" s="26"/>
      <c r="P35" s="26"/>
      <c r="Q35" s="26"/>
      <c r="R35" s="26"/>
      <c r="S35" s="26"/>
      <c r="T35" s="26"/>
      <c r="U35" s="26"/>
      <c r="V35" s="26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26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5"/>
  <cols>
    <col min="2" max="2" width="10.85546875" bestFit="1" customWidth="1"/>
    <col min="11" max="11" width="9.5703125" bestFit="1" customWidth="1"/>
    <col min="12" max="12" width="7.28515625" customWidth="1"/>
    <col min="13" max="13" width="14.140625" bestFit="1" customWidth="1"/>
    <col min="16" max="16" width="12.28515625" customWidth="1"/>
  </cols>
  <sheetData>
    <row r="5" spans="1:25">
      <c r="M5" s="193" t="s">
        <v>96</v>
      </c>
      <c r="N5" s="194"/>
    </row>
    <row r="6" spans="1:25" ht="15.75" customHeight="1" thickBot="1">
      <c r="B6" t="s">
        <v>314</v>
      </c>
      <c r="C6" t="s">
        <v>325</v>
      </c>
      <c r="D6" t="s">
        <v>308</v>
      </c>
      <c r="E6" t="s">
        <v>315</v>
      </c>
      <c r="F6" t="s">
        <v>316</v>
      </c>
      <c r="G6" t="s">
        <v>317</v>
      </c>
      <c r="J6" t="s">
        <v>332</v>
      </c>
      <c r="K6" t="s">
        <v>326</v>
      </c>
      <c r="M6" t="s">
        <v>326</v>
      </c>
      <c r="P6" t="s">
        <v>165</v>
      </c>
      <c r="Y6" s="26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4"/>
      <c r="Q7" s="24" t="s">
        <v>180</v>
      </c>
      <c r="R7" s="24" t="s">
        <v>170</v>
      </c>
      <c r="S7" s="24" t="s">
        <v>181</v>
      </c>
      <c r="T7" s="24" t="s">
        <v>182</v>
      </c>
      <c r="U7" s="24" t="s">
        <v>183</v>
      </c>
      <c r="V7" s="24" t="s">
        <v>184</v>
      </c>
      <c r="W7" s="26"/>
      <c r="X7" s="26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185</v>
      </c>
      <c r="Q8" s="45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186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187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328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329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3" t="s">
        <v>330</v>
      </c>
      <c r="Q13" s="23">
        <v>-5.7713510885023932E-2</v>
      </c>
      <c r="R13" s="23">
        <v>8.0183478290528035E-2</v>
      </c>
      <c r="S13" s="23">
        <v>-0.71976811327529489</v>
      </c>
      <c r="T13" s="23">
        <v>0.47190940279606819</v>
      </c>
      <c r="U13" s="23">
        <v>-0.21514400852311641</v>
      </c>
      <c r="V13" s="23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26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19"/>
      <c r="Q16" s="26"/>
      <c r="R16" s="26"/>
      <c r="S16" s="26"/>
      <c r="T16" s="26"/>
      <c r="U16" s="26"/>
      <c r="V16" s="26"/>
      <c r="W16" s="26"/>
      <c r="X16" s="26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5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26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5"/>
  <cols>
    <col min="1" max="1" width="10.7109375" bestFit="1" customWidth="1"/>
    <col min="2" max="2" width="12.7109375" bestFit="1" customWidth="1"/>
    <col min="4" max="4" width="9.85546875" bestFit="1" customWidth="1"/>
    <col min="5" max="5" width="9.85546875" customWidth="1"/>
    <col min="8" max="8" width="10.42578125" customWidth="1"/>
    <col min="13" max="13" width="20.42578125" bestFit="1" customWidth="1"/>
    <col min="16" max="16" width="12" bestFit="1" customWidth="1"/>
  </cols>
  <sheetData>
    <row r="1" spans="1:17">
      <c r="I1" s="195" t="s">
        <v>333</v>
      </c>
      <c r="J1" s="194"/>
    </row>
    <row r="2" spans="1:17">
      <c r="I2" s="1" t="s">
        <v>334</v>
      </c>
      <c r="J2" s="1" t="s">
        <v>335</v>
      </c>
      <c r="K2" s="1" t="s">
        <v>336</v>
      </c>
      <c r="L2" s="1" t="s">
        <v>337</v>
      </c>
    </row>
    <row r="3" spans="1:17">
      <c r="H3" s="1" t="s">
        <v>103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106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195" t="s">
        <v>96</v>
      </c>
      <c r="C5" s="194"/>
      <c r="D5" s="194"/>
      <c r="E5" s="194"/>
      <c r="F5" s="194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335</v>
      </c>
      <c r="D8" s="3" t="s">
        <v>336</v>
      </c>
      <c r="E8" s="3" t="s">
        <v>338</v>
      </c>
      <c r="F8" s="3"/>
      <c r="H8" s="195" t="s">
        <v>339</v>
      </c>
      <c r="I8" s="194"/>
      <c r="J8" s="194"/>
      <c r="K8" s="194"/>
      <c r="N8" s="1" t="s">
        <v>334</v>
      </c>
      <c r="O8" s="1" t="s">
        <v>340</v>
      </c>
      <c r="P8" s="1" t="s">
        <v>341</v>
      </c>
      <c r="Q8" s="1" t="s">
        <v>338</v>
      </c>
    </row>
    <row r="9" spans="1:17">
      <c r="A9" s="1" t="s">
        <v>252</v>
      </c>
      <c r="B9" s="1" t="s">
        <v>342</v>
      </c>
      <c r="C9" s="3" t="s">
        <v>343</v>
      </c>
      <c r="D9" s="3" t="s">
        <v>343</v>
      </c>
      <c r="E9" s="3" t="s">
        <v>343</v>
      </c>
      <c r="F9" s="3" t="s">
        <v>344</v>
      </c>
      <c r="H9" s="1" t="s">
        <v>334</v>
      </c>
      <c r="I9" s="3" t="s">
        <v>335</v>
      </c>
      <c r="J9" s="3" t="s">
        <v>336</v>
      </c>
      <c r="K9" s="3" t="s">
        <v>338</v>
      </c>
      <c r="M9" s="1" t="s">
        <v>345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346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347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348</v>
      </c>
      <c r="N14">
        <f>MAX(K10:K68)</f>
        <v>7.7517691279636744E-2</v>
      </c>
    </row>
    <row r="15" spans="1:17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349</v>
      </c>
      <c r="N15">
        <f>MIN(K10:K68)</f>
        <v>-5.9516557532587416E-2</v>
      </c>
    </row>
    <row r="16" spans="1:17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46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5"/>
  <cols>
    <col min="1" max="1" width="10.7109375" bestFit="1" customWidth="1"/>
    <col min="4" max="4" width="9.85546875" bestFit="1" customWidth="1"/>
    <col min="5" max="5" width="9.85546875" customWidth="1"/>
    <col min="9" max="9" width="1.7109375" customWidth="1"/>
    <col min="10" max="10" width="12.28515625" customWidth="1"/>
    <col min="11" max="11" width="11.28515625" customWidth="1"/>
    <col min="12" max="12" width="15.5703125" customWidth="1"/>
    <col min="13" max="13" width="12.28515625" bestFit="1" customWidth="1"/>
    <col min="14" max="14" width="11.5703125" bestFit="1" customWidth="1"/>
    <col min="16" max="16" width="20.42578125" bestFit="1" customWidth="1"/>
    <col min="19" max="19" width="12" customWidth="1"/>
  </cols>
  <sheetData>
    <row r="1" spans="1:24">
      <c r="K1" s="195" t="s">
        <v>333</v>
      </c>
      <c r="L1" s="194"/>
      <c r="M1" s="194"/>
    </row>
    <row r="2" spans="1:24">
      <c r="K2" s="1" t="s">
        <v>103</v>
      </c>
      <c r="L2" s="1" t="s">
        <v>350</v>
      </c>
      <c r="M2" s="1" t="s">
        <v>351</v>
      </c>
      <c r="N2" s="1" t="s">
        <v>352</v>
      </c>
    </row>
    <row r="3" spans="1:24">
      <c r="J3" s="1" t="s">
        <v>334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335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336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195" t="s">
        <v>96</v>
      </c>
      <c r="C6" s="194"/>
      <c r="D6" s="194"/>
      <c r="E6" s="194"/>
      <c r="F6" s="1"/>
      <c r="G6" s="1"/>
      <c r="H6" s="1"/>
      <c r="I6" s="1"/>
      <c r="J6" s="1" t="s">
        <v>338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195" t="s">
        <v>353</v>
      </c>
      <c r="D7" s="194"/>
      <c r="E7" s="194"/>
      <c r="F7" s="195" t="s">
        <v>354</v>
      </c>
      <c r="G7" s="194"/>
      <c r="H7" s="194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195" t="s">
        <v>355</v>
      </c>
      <c r="G8" s="194"/>
      <c r="H8" s="194"/>
      <c r="I8" s="1"/>
      <c r="K8" s="195" t="s">
        <v>86</v>
      </c>
      <c r="L8" s="194"/>
      <c r="M8" s="194"/>
      <c r="Q8" s="1" t="s">
        <v>334</v>
      </c>
      <c r="R8" s="1" t="s">
        <v>340</v>
      </c>
      <c r="S8" s="1" t="s">
        <v>341</v>
      </c>
      <c r="T8" s="1" t="s">
        <v>338</v>
      </c>
    </row>
    <row r="9" spans="1:24">
      <c r="A9" s="1" t="s">
        <v>252</v>
      </c>
      <c r="B9" s="1" t="s">
        <v>334</v>
      </c>
      <c r="C9" s="3" t="s">
        <v>335</v>
      </c>
      <c r="D9" s="3" t="s">
        <v>336</v>
      </c>
      <c r="E9" s="3" t="s">
        <v>338</v>
      </c>
      <c r="F9" s="3" t="s">
        <v>344</v>
      </c>
      <c r="G9" s="3" t="s">
        <v>308</v>
      </c>
      <c r="H9" s="3" t="s">
        <v>315</v>
      </c>
      <c r="I9" s="1"/>
      <c r="K9" s="1" t="s">
        <v>334</v>
      </c>
      <c r="L9" s="1" t="s">
        <v>335</v>
      </c>
      <c r="M9" s="1" t="s">
        <v>336</v>
      </c>
      <c r="N9" s="3" t="s">
        <v>338</v>
      </c>
      <c r="P9" s="1" t="s">
        <v>345</v>
      </c>
      <c r="Q9" s="28">
        <f>VARP(K10:K69)</f>
        <v>2.8292903667628548E-3</v>
      </c>
      <c r="R9" s="28">
        <f>VARP(L10:L69)</f>
        <v>3.3422222464024242E-3</v>
      </c>
      <c r="S9" s="28">
        <f>VARP(M10:M69)</f>
        <v>3.1659971141693197E-4</v>
      </c>
      <c r="T9" s="28">
        <f>VARP(N10:N69)</f>
        <v>1.4649106673611818E-4</v>
      </c>
      <c r="U9" s="79"/>
      <c r="V9" s="80" t="s">
        <v>348</v>
      </c>
      <c r="X9" s="21">
        <f>MAX(N10:N68)</f>
        <v>2.3011694951717523E-2</v>
      </c>
    </row>
    <row r="10" spans="1:24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7">
        <f t="shared" ref="K10:K41" si="0">B10-$K$3-SUMPRODUCT(F10:H10,$L$3:$N$3)</f>
        <v>4.1144324762201742E-2</v>
      </c>
      <c r="L10" s="17">
        <f t="shared" ref="L10:L41" si="1">C10-$K$4-SUMPRODUCT(F10:H10,$L$4:$N$4)</f>
        <v>4.0290958816430245E-2</v>
      </c>
      <c r="M10" s="21">
        <f t="shared" ref="M10:M41" si="2">D10-$K$5-SUMPRODUCT(F10:H10,$L$5:$N$5)</f>
        <v>4.5372529238851822E-3</v>
      </c>
      <c r="N10" s="21">
        <f t="shared" ref="N10:N41" si="3">E10-$K$6-SUMPRODUCT(F10:H10,$L$6:$N$6)</f>
        <v>2.1829465382997071E-2</v>
      </c>
      <c r="P10" s="1" t="s">
        <v>346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349</v>
      </c>
      <c r="X10" s="21">
        <f>MIN(N10:N68)</f>
        <v>-2.3868066437451631E-2</v>
      </c>
    </row>
    <row r="11" spans="1:24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7">
        <f t="shared" si="0"/>
        <v>-4.6456194965503517E-2</v>
      </c>
      <c r="L11" s="17">
        <f t="shared" si="1"/>
        <v>-4.3158898005634758E-2</v>
      </c>
      <c r="M11" s="21">
        <f t="shared" si="2"/>
        <v>-1.058561773451684E-2</v>
      </c>
      <c r="N11" s="21">
        <f t="shared" si="3"/>
        <v>2.3927626490975878E-3</v>
      </c>
      <c r="P11" s="1" t="s">
        <v>347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7">
        <f t="shared" si="0"/>
        <v>1.9041739548135126E-2</v>
      </c>
      <c r="L12" s="17">
        <f t="shared" si="1"/>
        <v>2.9669901938747793E-2</v>
      </c>
      <c r="M12" s="21">
        <f t="shared" si="2"/>
        <v>1.5978342800852261E-3</v>
      </c>
      <c r="N12" s="21">
        <f t="shared" si="3"/>
        <v>3.5496516222284571E-3</v>
      </c>
    </row>
    <row r="13" spans="1:24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7">
        <f t="shared" si="0"/>
        <v>9.8100003038229106E-3</v>
      </c>
      <c r="L13" s="17">
        <f t="shared" si="1"/>
        <v>0.10440357065221557</v>
      </c>
      <c r="M13" s="21">
        <f t="shared" si="2"/>
        <v>8.1977314614150761E-3</v>
      </c>
      <c r="N13" s="21">
        <f t="shared" si="3"/>
        <v>-7.0342959567128681E-3</v>
      </c>
    </row>
    <row r="14" spans="1:24" ht="15.75" customHeight="1" thickBot="1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7">
        <f t="shared" si="0"/>
        <v>1.5304490336800897E-2</v>
      </c>
      <c r="L14" s="17">
        <f t="shared" si="1"/>
        <v>-2.1358040709110508E-2</v>
      </c>
      <c r="M14" s="21">
        <f t="shared" si="2"/>
        <v>-7.5187994631902219E-3</v>
      </c>
      <c r="N14" s="21">
        <f t="shared" si="3"/>
        <v>4.6761758435147401E-3</v>
      </c>
      <c r="P14" s="1" t="s">
        <v>334</v>
      </c>
    </row>
    <row r="15" spans="1:24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7">
        <f t="shared" si="0"/>
        <v>-2.0410978659356739E-2</v>
      </c>
      <c r="L15" s="17">
        <f t="shared" si="1"/>
        <v>8.3182172338958971E-2</v>
      </c>
      <c r="M15" s="21">
        <f t="shared" si="2"/>
        <v>-8.8695463560845636E-3</v>
      </c>
      <c r="N15" s="21">
        <f t="shared" si="3"/>
        <v>-2.904009295998506E-3</v>
      </c>
      <c r="P15" s="24"/>
      <c r="Q15" s="24" t="s">
        <v>180</v>
      </c>
      <c r="R15" s="24" t="s">
        <v>170</v>
      </c>
      <c r="S15" s="24" t="s">
        <v>181</v>
      </c>
      <c r="T15" s="24" t="s">
        <v>182</v>
      </c>
      <c r="U15" s="24" t="s">
        <v>183</v>
      </c>
      <c r="V15" s="24" t="s">
        <v>184</v>
      </c>
      <c r="W15" s="26"/>
      <c r="X15" s="26"/>
    </row>
    <row r="16" spans="1:24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7">
        <f t="shared" si="0"/>
        <v>-1.6397088659075895E-2</v>
      </c>
      <c r="L16" s="17">
        <f t="shared" si="1"/>
        <v>-3.1339003651306589E-2</v>
      </c>
      <c r="M16" s="21">
        <f t="shared" si="2"/>
        <v>-1.5813575392731784E-2</v>
      </c>
      <c r="N16" s="21">
        <f t="shared" si="3"/>
        <v>3.0128363621656261E-3</v>
      </c>
      <c r="P16" t="s">
        <v>185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7">
        <f t="shared" si="0"/>
        <v>-3.8452842400999693E-2</v>
      </c>
      <c r="L17" s="17">
        <f t="shared" si="1"/>
        <v>5.4875311852833411E-2</v>
      </c>
      <c r="M17" s="21">
        <f t="shared" si="2"/>
        <v>1.3998041118170882E-2</v>
      </c>
      <c r="N17" s="21">
        <f t="shared" si="3"/>
        <v>5.9956870539037699E-3</v>
      </c>
      <c r="P17" t="s">
        <v>186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7">
        <f t="shared" si="0"/>
        <v>-1.2772442729458655E-2</v>
      </c>
      <c r="L18" s="17">
        <f t="shared" si="1"/>
        <v>9.4968945109850378E-3</v>
      </c>
      <c r="M18" s="21">
        <f t="shared" si="2"/>
        <v>-8.9854845459141214E-3</v>
      </c>
      <c r="N18" s="21">
        <f t="shared" si="3"/>
        <v>-1.4064876144170381E-2</v>
      </c>
      <c r="P18" t="s">
        <v>187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7">
        <f t="shared" si="0"/>
        <v>0.10973391166766656</v>
      </c>
      <c r="L19" s="17">
        <f t="shared" si="1"/>
        <v>-7.1466730779912047E-3</v>
      </c>
      <c r="M19" s="21">
        <f t="shared" si="2"/>
        <v>-9.5017455061649561E-3</v>
      </c>
      <c r="N19" s="21">
        <f t="shared" si="3"/>
        <v>-4.8316619361328597E-3</v>
      </c>
      <c r="P19" s="23" t="s">
        <v>328</v>
      </c>
      <c r="Q19" s="23">
        <v>-0.82055881189184898</v>
      </c>
      <c r="R19" s="23">
        <v>0.205890106628209</v>
      </c>
      <c r="S19" s="23">
        <v>-3.9854212780296079</v>
      </c>
      <c r="T19" s="23">
        <v>2.0009194389192979E-4</v>
      </c>
      <c r="U19" s="23">
        <v>-1.2331718060109571</v>
      </c>
      <c r="V19" s="23">
        <v>-0.40794581777274092</v>
      </c>
    </row>
    <row r="20" spans="1:24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7">
        <f t="shared" si="0"/>
        <v>1.7172250931753195E-2</v>
      </c>
      <c r="L20" s="17">
        <f t="shared" si="1"/>
        <v>2.1092485112225362E-2</v>
      </c>
      <c r="M20" s="21">
        <f t="shared" si="2"/>
        <v>7.861479332107596E-4</v>
      </c>
      <c r="N20" s="21">
        <f t="shared" si="3"/>
        <v>-3.5499643918408263E-3</v>
      </c>
    </row>
    <row r="21" spans="1:24" ht="15.75" customHeight="1" thickBot="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7">
        <f t="shared" si="0"/>
        <v>-3.0142415793128943E-2</v>
      </c>
      <c r="L21" s="17">
        <f t="shared" si="1"/>
        <v>-6.4354112017120435E-2</v>
      </c>
      <c r="M21" s="21">
        <f t="shared" si="2"/>
        <v>-6.6560310695971681E-3</v>
      </c>
      <c r="N21" s="21">
        <f t="shared" si="3"/>
        <v>1.4090711668378305E-2</v>
      </c>
      <c r="P21" s="1" t="s">
        <v>356</v>
      </c>
    </row>
    <row r="22" spans="1:24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7">
        <f t="shared" si="0"/>
        <v>0.14038418594222324</v>
      </c>
      <c r="L22" s="17">
        <f t="shared" si="1"/>
        <v>5.5663872893158543E-2</v>
      </c>
      <c r="M22" s="21">
        <f t="shared" si="2"/>
        <v>2.6362076958750529E-2</v>
      </c>
      <c r="N22" s="21">
        <f t="shared" si="3"/>
        <v>3.737629961362815E-3</v>
      </c>
      <c r="P22" s="24"/>
      <c r="Q22" s="24" t="s">
        <v>180</v>
      </c>
      <c r="R22" s="24" t="s">
        <v>170</v>
      </c>
      <c r="S22" s="24" t="s">
        <v>181</v>
      </c>
      <c r="T22" s="24" t="s">
        <v>182</v>
      </c>
      <c r="U22" s="24" t="s">
        <v>183</v>
      </c>
      <c r="V22" s="24" t="s">
        <v>184</v>
      </c>
    </row>
    <row r="23" spans="1:24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7">
        <f t="shared" si="0"/>
        <v>7.5904114232125591E-2</v>
      </c>
      <c r="L23" s="17">
        <f t="shared" si="1"/>
        <v>-4.0699515648257474E-2</v>
      </c>
      <c r="M23" s="21">
        <f t="shared" si="2"/>
        <v>-1.1713629847389294E-2</v>
      </c>
      <c r="N23" s="21">
        <f t="shared" si="3"/>
        <v>-5.9133199762311864E-3</v>
      </c>
      <c r="P23" t="s">
        <v>185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7">
        <f t="shared" si="0"/>
        <v>-3.6150267475167572E-3</v>
      </c>
      <c r="L24" s="17">
        <f t="shared" si="1"/>
        <v>-4.346755503790474E-2</v>
      </c>
      <c r="M24" s="21">
        <f t="shared" si="2"/>
        <v>5.2915635816848917E-2</v>
      </c>
      <c r="N24" s="21">
        <f t="shared" si="3"/>
        <v>-5.4813803728800767E-3</v>
      </c>
      <c r="P24" t="s">
        <v>186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7">
        <f t="shared" si="0"/>
        <v>8.162756856732846E-2</v>
      </c>
      <c r="L25" s="17">
        <f t="shared" si="1"/>
        <v>-3.08346677563535E-2</v>
      </c>
      <c r="M25" s="21">
        <f t="shared" si="2"/>
        <v>-1.3066644929090487E-2</v>
      </c>
      <c r="N25" s="21">
        <f t="shared" si="3"/>
        <v>-3.0736177531934042E-3</v>
      </c>
      <c r="P25" t="s">
        <v>187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7">
        <f t="shared" si="0"/>
        <v>-1.828284828070896E-3</v>
      </c>
      <c r="L26" s="17">
        <f t="shared" si="1"/>
        <v>-5.2537960386513864E-2</v>
      </c>
      <c r="M26" s="21">
        <f t="shared" si="2"/>
        <v>-1.9098453354530122E-2</v>
      </c>
      <c r="N26" s="21">
        <f t="shared" si="3"/>
        <v>-2.1498098784790837E-2</v>
      </c>
      <c r="P26" s="23" t="s">
        <v>328</v>
      </c>
      <c r="Q26" s="23">
        <v>-1.5967349835691692E-2</v>
      </c>
      <c r="R26" s="23">
        <v>0.22377645051475711</v>
      </c>
      <c r="S26" s="23">
        <v>-7.1354022279653193E-2</v>
      </c>
      <c r="T26" s="23">
        <v>0.94337483558544155</v>
      </c>
      <c r="U26" s="23">
        <v>-0.46442537811275231</v>
      </c>
      <c r="V26" s="23">
        <v>0.4324906784413689</v>
      </c>
    </row>
    <row r="27" spans="1:24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7">
        <f t="shared" si="0"/>
        <v>1.7283298708858405E-2</v>
      </c>
      <c r="L27" s="17">
        <f t="shared" si="1"/>
        <v>2.2636719013989212E-2</v>
      </c>
      <c r="M27" s="21">
        <f t="shared" si="2"/>
        <v>-4.3971286059654091E-3</v>
      </c>
      <c r="N27" s="21">
        <f t="shared" si="3"/>
        <v>-4.8722676963358124E-3</v>
      </c>
    </row>
    <row r="28" spans="1:24" ht="15.75" customHeight="1" thickBot="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7">
        <f t="shared" si="0"/>
        <v>-5.6366504278328247E-3</v>
      </c>
      <c r="L28" s="17">
        <f t="shared" si="1"/>
        <v>-2.9398436949994517E-2</v>
      </c>
      <c r="M28" s="21">
        <f t="shared" si="2"/>
        <v>-2.4045084789685582E-2</v>
      </c>
      <c r="N28" s="21">
        <f t="shared" si="3"/>
        <v>-7.0642229983196806E-3</v>
      </c>
      <c r="P28" s="1" t="s">
        <v>357</v>
      </c>
    </row>
    <row r="29" spans="1:24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7">
        <f t="shared" si="0"/>
        <v>5.5662816975506402E-2</v>
      </c>
      <c r="L29" s="17">
        <f t="shared" si="1"/>
        <v>-1.6800152730871848E-4</v>
      </c>
      <c r="M29" s="21">
        <f t="shared" si="2"/>
        <v>-5.9543307434770376E-3</v>
      </c>
      <c r="N29" s="21">
        <f t="shared" si="3"/>
        <v>-1.2582579419027684E-2</v>
      </c>
      <c r="P29" s="24"/>
      <c r="Q29" s="24" t="s">
        <v>180</v>
      </c>
      <c r="R29" s="24" t="s">
        <v>170</v>
      </c>
      <c r="S29" s="24" t="s">
        <v>181</v>
      </c>
      <c r="T29" s="24" t="s">
        <v>182</v>
      </c>
      <c r="U29" s="24" t="s">
        <v>183</v>
      </c>
      <c r="V29" s="24" t="s">
        <v>184</v>
      </c>
      <c r="W29" s="26"/>
      <c r="X29" s="26"/>
    </row>
    <row r="30" spans="1:24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7">
        <f t="shared" si="0"/>
        <v>-3.4415758570389504E-2</v>
      </c>
      <c r="L30" s="17">
        <f t="shared" si="1"/>
        <v>4.2217422737705193E-2</v>
      </c>
      <c r="M30" s="21">
        <f t="shared" si="2"/>
        <v>1.9460622300389283E-2</v>
      </c>
      <c r="N30" s="21">
        <f t="shared" si="3"/>
        <v>9.2447560260301258E-3</v>
      </c>
      <c r="P30" t="s">
        <v>185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7">
        <f t="shared" si="0"/>
        <v>-0.10233250065402373</v>
      </c>
      <c r="L31" s="17">
        <f t="shared" si="1"/>
        <v>-6.8265406489886327E-3</v>
      </c>
      <c r="M31" s="21">
        <f t="shared" si="2"/>
        <v>3.7522697873746402E-3</v>
      </c>
      <c r="N31" s="21">
        <f t="shared" si="3"/>
        <v>1.6556781975073889E-2</v>
      </c>
      <c r="P31" t="s">
        <v>186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7">
        <f t="shared" si="0"/>
        <v>3.0304466191592123E-2</v>
      </c>
      <c r="L32" s="17">
        <f t="shared" si="1"/>
        <v>1.188127989496615E-2</v>
      </c>
      <c r="M32" s="21">
        <f t="shared" si="2"/>
        <v>6.320438333042978E-3</v>
      </c>
      <c r="N32" s="21">
        <f t="shared" si="3"/>
        <v>-1.0296660590964325E-2</v>
      </c>
      <c r="P32" t="s">
        <v>187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7">
        <f t="shared" si="0"/>
        <v>-2.1586610294295899E-2</v>
      </c>
      <c r="L33" s="17">
        <f t="shared" si="1"/>
        <v>-7.1447529737821508E-2</v>
      </c>
      <c r="M33" s="21">
        <f t="shared" si="2"/>
        <v>-1.2423118885430101E-2</v>
      </c>
      <c r="N33" s="21">
        <f t="shared" si="3"/>
        <v>1.0165746560654929E-2</v>
      </c>
      <c r="P33" s="23" t="s">
        <v>328</v>
      </c>
      <c r="Q33" s="23">
        <v>0.20636389131193439</v>
      </c>
      <c r="R33" s="23">
        <v>6.8873471768509956E-2</v>
      </c>
      <c r="S33" s="23">
        <v>2.9962754310620832</v>
      </c>
      <c r="T33" s="23">
        <v>4.0937721209717767E-3</v>
      </c>
      <c r="U33" s="23">
        <v>6.833836950723976E-2</v>
      </c>
      <c r="V33" s="23">
        <v>0.34438941311662902</v>
      </c>
    </row>
    <row r="34" spans="1:22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7">
        <f t="shared" si="0"/>
        <v>4.1161248174243173E-2</v>
      </c>
      <c r="L34" s="17">
        <f t="shared" si="1"/>
        <v>0.12567170508933212</v>
      </c>
      <c r="M34" s="21">
        <f t="shared" si="2"/>
        <v>3.4642196954096635E-2</v>
      </c>
      <c r="N34" s="21">
        <f t="shared" si="3"/>
        <v>2.3011694951717523E-2</v>
      </c>
    </row>
    <row r="35" spans="1:22" ht="15.75" customHeight="1" thickBot="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7">
        <f t="shared" si="0"/>
        <v>-0.10768549006252456</v>
      </c>
      <c r="L35" s="17">
        <f t="shared" si="1"/>
        <v>2.9371084584600464E-2</v>
      </c>
      <c r="M35" s="21">
        <f t="shared" si="2"/>
        <v>9.6523888774497982E-3</v>
      </c>
      <c r="N35" s="21">
        <f t="shared" si="3"/>
        <v>-1.86586146003824E-3</v>
      </c>
      <c r="P35" s="1" t="s">
        <v>358</v>
      </c>
    </row>
    <row r="36" spans="1:22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7">
        <f t="shared" si="0"/>
        <v>2.1080087931179346E-2</v>
      </c>
      <c r="L36" s="17">
        <f t="shared" si="1"/>
        <v>-3.1918287880237789E-3</v>
      </c>
      <c r="M36" s="21">
        <f t="shared" si="2"/>
        <v>6.5692099184219682E-3</v>
      </c>
      <c r="N36" s="21">
        <f t="shared" si="3"/>
        <v>1.5593050952568121E-2</v>
      </c>
      <c r="P36" s="24"/>
      <c r="Q36" s="24" t="s">
        <v>180</v>
      </c>
      <c r="R36" s="24" t="s">
        <v>170</v>
      </c>
      <c r="S36" s="24" t="s">
        <v>181</v>
      </c>
      <c r="T36" s="24" t="s">
        <v>182</v>
      </c>
      <c r="U36" s="24" t="s">
        <v>183</v>
      </c>
      <c r="V36" s="24" t="s">
        <v>184</v>
      </c>
    </row>
    <row r="37" spans="1:22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7">
        <f t="shared" si="0"/>
        <v>3.7049604682876304E-2</v>
      </c>
      <c r="L37" s="17">
        <f t="shared" si="1"/>
        <v>-2.6596910509018083E-2</v>
      </c>
      <c r="M37" s="21">
        <f t="shared" si="2"/>
        <v>-1.1066377865002364E-2</v>
      </c>
      <c r="N37" s="21">
        <f t="shared" si="3"/>
        <v>-7.7045631114773666E-3</v>
      </c>
      <c r="P37" t="s">
        <v>185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7">
        <f t="shared" si="0"/>
        <v>-2.1204871636908137E-2</v>
      </c>
      <c r="L38" s="17">
        <f t="shared" si="1"/>
        <v>-0.11387939729846441</v>
      </c>
      <c r="M38" s="21">
        <f t="shared" si="2"/>
        <v>-1.0661307024128763E-3</v>
      </c>
      <c r="N38" s="21">
        <f t="shared" si="3"/>
        <v>1.4016971602778955E-2</v>
      </c>
      <c r="P38" t="s">
        <v>186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7">
        <f t="shared" si="0"/>
        <v>-3.0908053717587411E-2</v>
      </c>
      <c r="L39" s="17">
        <f t="shared" si="1"/>
        <v>-4.6944202975783035E-2</v>
      </c>
      <c r="M39" s="21">
        <f t="shared" si="2"/>
        <v>-2.1682121687756496E-2</v>
      </c>
      <c r="N39" s="21">
        <f t="shared" si="3"/>
        <v>-1.5047702319375578E-2</v>
      </c>
      <c r="P39" t="s">
        <v>187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7">
        <f t="shared" si="0"/>
        <v>-3.9161153530541948E-2</v>
      </c>
      <c r="L40" s="17">
        <f t="shared" si="1"/>
        <v>-4.5185328831105612E-2</v>
      </c>
      <c r="M40" s="21">
        <f t="shared" si="2"/>
        <v>-1.0942077083779951E-2</v>
      </c>
      <c r="N40" s="21">
        <f t="shared" si="3"/>
        <v>-2.8608318948725605E-3</v>
      </c>
      <c r="P40" s="23" t="s">
        <v>328</v>
      </c>
      <c r="Q40" s="23">
        <v>0.197430945000521</v>
      </c>
      <c r="R40" s="23">
        <v>4.6849211822721677E-2</v>
      </c>
      <c r="S40" s="23">
        <v>4.2141785810101444</v>
      </c>
      <c r="T40" s="23">
        <v>9.3963344422758077E-5</v>
      </c>
      <c r="U40" s="23">
        <v>0.1035430264459874</v>
      </c>
      <c r="V40" s="23">
        <v>0.29131886355505449</v>
      </c>
    </row>
    <row r="41" spans="1:22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7">
        <f t="shared" si="0"/>
        <v>-7.1440219965300741E-2</v>
      </c>
      <c r="L41" s="17">
        <f t="shared" si="1"/>
        <v>-4.6334297679751245E-2</v>
      </c>
      <c r="M41" s="21">
        <f t="shared" si="2"/>
        <v>3.3172733353293071E-2</v>
      </c>
      <c r="N41" s="21">
        <f t="shared" si="3"/>
        <v>1.0490621150786576E-2</v>
      </c>
    </row>
    <row r="42" spans="1:22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7">
        <f t="shared" ref="K42:K68" si="4">B42-$K$3-SUMPRODUCT(F42:H42,$L$3:$N$3)</f>
        <v>5.8896388452645068E-3</v>
      </c>
      <c r="L42" s="17">
        <f t="shared" ref="L42:L68" si="5">C42-$K$4-SUMPRODUCT(F42:H42,$L$4:$N$4)</f>
        <v>0.10746048673762749</v>
      </c>
      <c r="M42" s="21">
        <f t="shared" ref="M42:M68" si="6">D42-$K$5-SUMPRODUCT(F42:H42,$L$5:$N$5)</f>
        <v>3.8033273924100441E-3</v>
      </c>
      <c r="N42" s="21">
        <f t="shared" ref="N42:N68" si="7">E42-$K$6-SUMPRODUCT(F42:H42,$L$6:$N$6)</f>
        <v>-1.7632282429948382E-3</v>
      </c>
    </row>
    <row r="43" spans="1:22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7">
        <f t="shared" si="4"/>
        <v>-2.2541357136718242E-2</v>
      </c>
      <c r="L43" s="17">
        <f t="shared" si="5"/>
        <v>-2.9124033376125572E-2</v>
      </c>
      <c r="M43" s="21">
        <f t="shared" si="6"/>
        <v>-3.4153554271296002E-2</v>
      </c>
      <c r="N43" s="21">
        <f t="shared" si="7"/>
        <v>-1.0638876485377117E-2</v>
      </c>
    </row>
    <row r="44" spans="1:22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7">
        <f t="shared" si="4"/>
        <v>-5.388418750027564E-2</v>
      </c>
      <c r="L44" s="17">
        <f t="shared" si="5"/>
        <v>2.137796991992888E-2</v>
      </c>
      <c r="M44" s="21">
        <f t="shared" si="6"/>
        <v>-1.5553503137934334E-2</v>
      </c>
      <c r="N44" s="21">
        <f t="shared" si="7"/>
        <v>-1.0578911844988981E-2</v>
      </c>
    </row>
    <row r="45" spans="1:22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7">
        <f t="shared" si="4"/>
        <v>3.4870991916222081E-3</v>
      </c>
      <c r="L45" s="17">
        <f t="shared" si="5"/>
        <v>-9.3088279606905397E-3</v>
      </c>
      <c r="M45" s="21">
        <f t="shared" si="6"/>
        <v>-1.0874110217298186E-2</v>
      </c>
      <c r="N45" s="21">
        <f t="shared" si="7"/>
        <v>1.0397972430546687E-2</v>
      </c>
    </row>
    <row r="46" spans="1:22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7">
        <f t="shared" si="4"/>
        <v>1.8910602195846046E-2</v>
      </c>
      <c r="L46" s="17">
        <f t="shared" si="5"/>
        <v>-9.3287541544512138E-3</v>
      </c>
      <c r="M46" s="21">
        <f t="shared" si="6"/>
        <v>1.9663350533573112E-3</v>
      </c>
      <c r="N46" s="21">
        <f t="shared" si="7"/>
        <v>2.2729457116996751E-2</v>
      </c>
      <c r="P46" s="26"/>
      <c r="Q46" s="26"/>
      <c r="R46" s="26"/>
      <c r="S46" s="26"/>
      <c r="T46" s="26"/>
      <c r="U46" s="26"/>
    </row>
    <row r="47" spans="1:22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7">
        <f t="shared" si="4"/>
        <v>8.4605397255450854E-3</v>
      </c>
      <c r="L47" s="17">
        <f t="shared" si="5"/>
        <v>-2.3414626793318974E-2</v>
      </c>
      <c r="M47" s="21">
        <f t="shared" si="6"/>
        <v>-4.7178288803983448E-3</v>
      </c>
      <c r="N47" s="21">
        <f t="shared" si="7"/>
        <v>5.5521583627915622E-3</v>
      </c>
    </row>
    <row r="48" spans="1:22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7">
        <f t="shared" si="4"/>
        <v>6.3463605890811361E-2</v>
      </c>
      <c r="L48" s="17">
        <f t="shared" si="5"/>
        <v>9.8979111215392171E-2</v>
      </c>
      <c r="M48" s="21">
        <f t="shared" si="6"/>
        <v>-9.2599159154307942E-4</v>
      </c>
      <c r="N48" s="21">
        <f t="shared" si="7"/>
        <v>-2.1032708422584562E-2</v>
      </c>
    </row>
    <row r="49" spans="1:24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7">
        <f t="shared" si="4"/>
        <v>9.163346775900133E-2</v>
      </c>
      <c r="L49" s="17">
        <f t="shared" si="5"/>
        <v>-0.10281412213836466</v>
      </c>
      <c r="M49" s="21">
        <f t="shared" si="6"/>
        <v>1.0545944930551082E-2</v>
      </c>
      <c r="N49" s="21">
        <f t="shared" si="7"/>
        <v>1.283003420902315E-2</v>
      </c>
    </row>
    <row r="50" spans="1:24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7">
        <f t="shared" si="4"/>
        <v>-0.11781317441961213</v>
      </c>
      <c r="L50" s="17">
        <f t="shared" si="5"/>
        <v>-3.5532004096452206E-2</v>
      </c>
      <c r="M50" s="21">
        <f t="shared" si="6"/>
        <v>3.5105802901409799E-3</v>
      </c>
      <c r="N50" s="21">
        <f t="shared" si="7"/>
        <v>4.7653591772747333E-3</v>
      </c>
    </row>
    <row r="51" spans="1:24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7">
        <f t="shared" si="4"/>
        <v>8.7630708478526026E-2</v>
      </c>
      <c r="L51" s="17">
        <f t="shared" si="5"/>
        <v>0.13099070796460396</v>
      </c>
      <c r="M51" s="21">
        <f t="shared" si="6"/>
        <v>3.1596582560582856E-2</v>
      </c>
      <c r="N51" s="21">
        <f t="shared" si="7"/>
        <v>1.9697475223200638E-2</v>
      </c>
      <c r="W51" s="26"/>
      <c r="X51" s="26"/>
    </row>
    <row r="52" spans="1:24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7">
        <f t="shared" si="4"/>
        <v>4.7427055546587119E-2</v>
      </c>
      <c r="L52" s="17">
        <f t="shared" si="5"/>
        <v>0.10690898326008155</v>
      </c>
      <c r="M52" s="21">
        <f t="shared" si="6"/>
        <v>2.40014064860221E-2</v>
      </c>
      <c r="N52" s="21">
        <f t="shared" si="7"/>
        <v>6.9489972305094086E-3</v>
      </c>
    </row>
    <row r="53" spans="1:24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7">
        <f t="shared" si="4"/>
        <v>-3.6263040642938921E-2</v>
      </c>
      <c r="L53" s="17">
        <f t="shared" si="5"/>
        <v>3.3583759037543806E-2</v>
      </c>
      <c r="M53" s="21">
        <f t="shared" si="6"/>
        <v>-2.3933290920213623E-3</v>
      </c>
      <c r="N53" s="21">
        <f t="shared" si="7"/>
        <v>-2.3868066437451631E-2</v>
      </c>
    </row>
    <row r="54" spans="1:24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7">
        <f t="shared" si="4"/>
        <v>-6.8981212128736591E-2</v>
      </c>
      <c r="L54" s="17">
        <f t="shared" si="5"/>
        <v>-1.2384623948780329E-2</v>
      </c>
      <c r="M54" s="21">
        <f t="shared" si="6"/>
        <v>4.1129137944252783E-2</v>
      </c>
      <c r="N54" s="21">
        <f t="shared" si="7"/>
        <v>1.1943072627607212E-2</v>
      </c>
    </row>
    <row r="55" spans="1:24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7">
        <f t="shared" si="4"/>
        <v>3.8162973347929632E-2</v>
      </c>
      <c r="L55" s="17">
        <f t="shared" si="5"/>
        <v>1.0475670609429933E-2</v>
      </c>
      <c r="M55" s="21">
        <f t="shared" si="6"/>
        <v>-1.6935953474810049E-3</v>
      </c>
      <c r="N55" s="21">
        <f t="shared" si="7"/>
        <v>-1.9539507238034406E-2</v>
      </c>
    </row>
    <row r="56" spans="1:24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7">
        <f t="shared" si="4"/>
        <v>-7.9274424559024531E-2</v>
      </c>
      <c r="L56" s="17">
        <f t="shared" si="5"/>
        <v>-4.6651750793710783E-2</v>
      </c>
      <c r="M56" s="21">
        <f t="shared" si="6"/>
        <v>1.0409445776491111E-2</v>
      </c>
      <c r="N56" s="21">
        <f t="shared" si="7"/>
        <v>1.4535953330533702E-2</v>
      </c>
    </row>
    <row r="57" spans="1:24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7">
        <f t="shared" si="4"/>
        <v>-2.8458607887490512E-2</v>
      </c>
      <c r="L57" s="17">
        <f t="shared" si="5"/>
        <v>-9.3029843305335952E-2</v>
      </c>
      <c r="M57" s="21">
        <f t="shared" si="6"/>
        <v>-6.5293914559099581E-3</v>
      </c>
      <c r="N57" s="21">
        <f t="shared" si="7"/>
        <v>-1.1598306836165806E-3</v>
      </c>
    </row>
    <row r="58" spans="1:24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7">
        <f t="shared" si="4"/>
        <v>3.353658957696231E-2</v>
      </c>
      <c r="L58" s="17">
        <f t="shared" si="5"/>
        <v>4.5266265848209447E-2</v>
      </c>
      <c r="M58" s="21">
        <f t="shared" si="6"/>
        <v>-2.9965775728390216E-2</v>
      </c>
      <c r="N58" s="21">
        <f t="shared" si="7"/>
        <v>1.6423298815555494E-2</v>
      </c>
    </row>
    <row r="59" spans="1:24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7">
        <f t="shared" si="4"/>
        <v>-8.4898905153661802E-3</v>
      </c>
      <c r="L59" s="17">
        <f t="shared" si="5"/>
        <v>8.0794743362299137E-2</v>
      </c>
      <c r="M59" s="21">
        <f t="shared" si="6"/>
        <v>2.5963357413264818E-2</v>
      </c>
      <c r="N59" s="21">
        <f t="shared" si="7"/>
        <v>1.3805343732237713E-2</v>
      </c>
    </row>
    <row r="60" spans="1:24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7">
        <f t="shared" si="4"/>
        <v>6.3224922991412342E-3</v>
      </c>
      <c r="L60" s="17">
        <f t="shared" si="5"/>
        <v>-3.5554705674199827E-2</v>
      </c>
      <c r="M60" s="21">
        <f t="shared" si="6"/>
        <v>-4.647754074235802E-3</v>
      </c>
      <c r="N60" s="21">
        <f t="shared" si="7"/>
        <v>-1.3140044949158056E-2</v>
      </c>
    </row>
    <row r="61" spans="1:24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7">
        <f t="shared" si="4"/>
        <v>3.1869918606179118E-2</v>
      </c>
      <c r="L61" s="17">
        <f t="shared" si="5"/>
        <v>-5.1351137353977998E-2</v>
      </c>
      <c r="M61" s="21">
        <f t="shared" si="6"/>
        <v>1.0755500332598721E-2</v>
      </c>
      <c r="N61" s="21">
        <f t="shared" si="7"/>
        <v>-4.1835848005962011E-3</v>
      </c>
    </row>
    <row r="62" spans="1:24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7">
        <f t="shared" si="4"/>
        <v>-2.2753024423213017E-2</v>
      </c>
      <c r="L62" s="17">
        <f t="shared" si="5"/>
        <v>-4.8644024813147134E-2</v>
      </c>
      <c r="M62" s="21">
        <f t="shared" si="6"/>
        <v>2.5746497093280599E-3</v>
      </c>
      <c r="N62" s="21">
        <f t="shared" si="7"/>
        <v>-1.3823309747980263E-3</v>
      </c>
    </row>
    <row r="63" spans="1:24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7">
        <f t="shared" si="4"/>
        <v>-2.950955658903015E-2</v>
      </c>
      <c r="L63" s="17">
        <f t="shared" si="5"/>
        <v>-5.8814195305773559E-2</v>
      </c>
      <c r="M63" s="21">
        <f t="shared" si="6"/>
        <v>-3.0071344587933847E-2</v>
      </c>
      <c r="N63" s="21">
        <f t="shared" si="7"/>
        <v>-7.5068430022041249E-4</v>
      </c>
    </row>
    <row r="64" spans="1:24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7">
        <f t="shared" si="4"/>
        <v>-8.4936871649574974E-2</v>
      </c>
      <c r="L64" s="17">
        <f t="shared" si="5"/>
        <v>-5.0534455162194819E-2</v>
      </c>
      <c r="M64" s="21">
        <f t="shared" si="6"/>
        <v>-3.5508999220022867E-3</v>
      </c>
      <c r="N64" s="21">
        <f t="shared" si="7"/>
        <v>-1.32210560028935E-2</v>
      </c>
    </row>
    <row r="65" spans="1:14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7">
        <f t="shared" si="4"/>
        <v>-1.9977381039261513E-3</v>
      </c>
      <c r="L65" s="17">
        <f t="shared" si="5"/>
        <v>3.0206972473599859E-2</v>
      </c>
      <c r="M65" s="21">
        <f t="shared" si="6"/>
        <v>7.230860843568436E-3</v>
      </c>
      <c r="N65" s="21">
        <f t="shared" si="7"/>
        <v>-3.8876437765328932E-3</v>
      </c>
    </row>
    <row r="66" spans="1:14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7">
        <f t="shared" si="4"/>
        <v>4.1527403786864918E-2</v>
      </c>
      <c r="L66" s="17">
        <f t="shared" si="5"/>
        <v>-4.9459053386721359E-2</v>
      </c>
      <c r="M66" s="21">
        <f t="shared" si="6"/>
        <v>1.0175995881656907E-3</v>
      </c>
      <c r="N66" s="21">
        <f t="shared" si="7"/>
        <v>-3.6744351716119991E-3</v>
      </c>
    </row>
    <row r="67" spans="1:14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7">
        <f t="shared" si="4"/>
        <v>-7.5881598708201839E-2</v>
      </c>
      <c r="L67" s="17">
        <f t="shared" si="5"/>
        <v>-1.4856425548357269E-2</v>
      </c>
      <c r="M67" s="21">
        <f t="shared" si="6"/>
        <v>-3.3649535240468244E-2</v>
      </c>
      <c r="N67" s="21">
        <f t="shared" si="7"/>
        <v>-1.729036477876654E-2</v>
      </c>
    </row>
    <row r="68" spans="1:14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7">
        <f t="shared" si="4"/>
        <v>4.4245063700031013E-2</v>
      </c>
      <c r="L68" s="17">
        <f t="shared" si="5"/>
        <v>9.917343518319062E-2</v>
      </c>
      <c r="M68" s="21">
        <f t="shared" si="6"/>
        <v>-1.4356796227536495E-2</v>
      </c>
      <c r="N68" s="21">
        <f t="shared" si="7"/>
        <v>-2.1236477807547224E-2</v>
      </c>
    </row>
    <row r="69" spans="1:14">
      <c r="A69" s="46"/>
      <c r="K69" s="17"/>
      <c r="L69" s="17"/>
      <c r="M69" s="21"/>
    </row>
    <row r="70" spans="1:14">
      <c r="K70" s="17">
        <f>AVERAGE(K10:K68)</f>
        <v>9.7614948139711859E-18</v>
      </c>
      <c r="L70" s="17">
        <f>AVERAGE(L10:L68)</f>
        <v>3.2930343950746169E-18</v>
      </c>
      <c r="M70" s="17">
        <f>AVERAGE(M10:M68)</f>
        <v>6.5860687901492339E-18</v>
      </c>
      <c r="N70" s="17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5"/>
  <cols>
    <col min="2" max="2" width="13" customWidth="1"/>
    <col min="5" max="5" width="14.85546875" bestFit="1" customWidth="1"/>
    <col min="6" max="6" width="14.85546875" customWidth="1"/>
    <col min="8" max="8" width="11.7109375" customWidth="1"/>
    <col min="9" max="9" width="9.85546875" customWidth="1"/>
    <col min="11" max="11" width="14" customWidth="1"/>
    <col min="17" max="17" width="12.140625" bestFit="1" customWidth="1"/>
    <col min="22" max="22" width="12.7109375" bestFit="1" customWidth="1"/>
    <col min="23" max="23" width="14.5703125" bestFit="1" customWidth="1"/>
    <col min="26" max="27" width="12.7109375" bestFit="1" customWidth="1"/>
  </cols>
  <sheetData>
    <row r="1" spans="1:29">
      <c r="Q1" s="193" t="s">
        <v>96</v>
      </c>
      <c r="R1" s="194"/>
      <c r="S1" s="194"/>
    </row>
    <row r="2" spans="1:29">
      <c r="A2" t="s">
        <v>252</v>
      </c>
      <c r="B2" t="s">
        <v>359</v>
      </c>
      <c r="C2" t="s">
        <v>360</v>
      </c>
      <c r="D2" t="s">
        <v>361</v>
      </c>
      <c r="H2" t="s">
        <v>359</v>
      </c>
      <c r="I2" t="s">
        <v>360</v>
      </c>
      <c r="J2" t="s">
        <v>361</v>
      </c>
      <c r="P2" t="s">
        <v>252</v>
      </c>
      <c r="Q2" t="s">
        <v>359</v>
      </c>
      <c r="R2" t="s">
        <v>360</v>
      </c>
      <c r="S2" t="s">
        <v>361</v>
      </c>
    </row>
    <row r="3" spans="1:29" ht="15.75" customHeight="1" thickBot="1">
      <c r="A3" t="s">
        <v>362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1">
        <f>AVERAGE(B3:B704)</f>
        <v>9.5538461538461385E-3</v>
      </c>
      <c r="I3" s="31">
        <f>AVERAGE(C3:C704)</f>
        <v>3.2789173789173833E-3</v>
      </c>
      <c r="J3" s="31">
        <f>AVERAGE(D3:D704)</f>
        <v>9.1693732193732207E-3</v>
      </c>
      <c r="K3" s="31"/>
      <c r="L3" s="31"/>
      <c r="M3" s="31"/>
      <c r="N3" s="31"/>
      <c r="P3" t="s">
        <v>362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0" t="s">
        <v>363</v>
      </c>
    </row>
    <row r="4" spans="1:29">
      <c r="A4" t="s">
        <v>364</v>
      </c>
      <c r="B4">
        <v>5.3199999999999997E-2</v>
      </c>
      <c r="C4">
        <v>0.06</v>
      </c>
      <c r="D4">
        <v>3.6600000000000001E-2</v>
      </c>
      <c r="G4" t="s">
        <v>76</v>
      </c>
      <c r="H4" s="31">
        <f>STDEVP(B3:B704)</f>
        <v>4.4267599951149546E-2</v>
      </c>
      <c r="I4" s="31">
        <f>STDEVP(C3:C704)</f>
        <v>8.3475376787901054E-2</v>
      </c>
      <c r="J4" s="31">
        <f>STDEVP(D3:D704)</f>
        <v>3.486910059007E-2</v>
      </c>
      <c r="K4" s="31"/>
      <c r="L4" s="31"/>
      <c r="M4" s="31"/>
      <c r="N4" s="31"/>
      <c r="P4" t="s">
        <v>364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4"/>
      <c r="V4" s="24" t="s">
        <v>180</v>
      </c>
      <c r="W4" s="24" t="s">
        <v>170</v>
      </c>
      <c r="X4" s="24" t="s">
        <v>181</v>
      </c>
      <c r="Y4" s="24" t="s">
        <v>182</v>
      </c>
      <c r="Z4" s="24" t="s">
        <v>183</v>
      </c>
      <c r="AA4" s="24" t="s">
        <v>184</v>
      </c>
      <c r="AB4" s="26"/>
      <c r="AC4" s="26"/>
    </row>
    <row r="5" spans="1:29">
      <c r="A5" t="s">
        <v>365</v>
      </c>
      <c r="B5">
        <v>-1.2999999999999999E-2</v>
      </c>
      <c r="C5">
        <v>-3.1399999999999997E-2</v>
      </c>
      <c r="D5">
        <v>-2.7799999999999998E-2</v>
      </c>
      <c r="P5" t="s">
        <v>365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185</v>
      </c>
      <c r="V5" s="20">
        <v>-1.04481634471538E-2</v>
      </c>
      <c r="W5">
        <v>1.9741779525096039E-3</v>
      </c>
      <c r="X5">
        <v>-5.2924121829402138</v>
      </c>
      <c r="Y5">
        <v>1.6169225763453059E-7</v>
      </c>
      <c r="Z5" s="20">
        <v>-1.4324182927474709E-2</v>
      </c>
      <c r="AA5" s="20">
        <v>-6.5721439668328784E-3</v>
      </c>
    </row>
    <row r="6" spans="1:29" ht="15.75" customHeight="1" thickBot="1">
      <c r="A6" t="s">
        <v>366</v>
      </c>
      <c r="B6">
        <v>2.8199999999999999E-2</v>
      </c>
      <c r="C6">
        <v>1.89E-2</v>
      </c>
      <c r="D6">
        <v>7.4000000000000003E-3</v>
      </c>
      <c r="H6" s="14"/>
      <c r="P6" t="s">
        <v>366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3" t="s">
        <v>186</v>
      </c>
      <c r="V6" s="23">
        <v>1.487878154127025</v>
      </c>
      <c r="W6" s="23">
        <v>4.3786494720731033E-2</v>
      </c>
      <c r="X6" s="23">
        <v>33.980298345795163</v>
      </c>
      <c r="Y6" s="23">
        <v>2.975215535038916E-150</v>
      </c>
      <c r="Z6" s="23">
        <v>1.4019095582885519</v>
      </c>
      <c r="AA6" s="23">
        <v>1.573846749965498</v>
      </c>
    </row>
    <row r="7" spans="1:29">
      <c r="A7" t="s">
        <v>367</v>
      </c>
      <c r="B7">
        <v>-5.7999999999999996E-3</v>
      </c>
      <c r="C7">
        <v>6.9999999999999999E-4</v>
      </c>
      <c r="D7">
        <v>-6.3E-3</v>
      </c>
      <c r="H7" t="s">
        <v>99</v>
      </c>
      <c r="I7" t="s">
        <v>360</v>
      </c>
      <c r="J7" t="s">
        <v>361</v>
      </c>
      <c r="K7" t="s">
        <v>37</v>
      </c>
      <c r="L7" t="s">
        <v>206</v>
      </c>
      <c r="M7" t="s">
        <v>207</v>
      </c>
      <c r="P7" t="s">
        <v>367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368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368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369</v>
      </c>
      <c r="B9">
        <v>2.5399999999999999E-2</v>
      </c>
      <c r="C9">
        <v>9.7999999999999997E-3</v>
      </c>
      <c r="D9">
        <v>2.8899999999999999E-2</v>
      </c>
      <c r="P9" t="s">
        <v>369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370</v>
      </c>
      <c r="B10">
        <v>1.7999999999999999E-2</v>
      </c>
      <c r="C10">
        <v>1.77E-2</v>
      </c>
      <c r="D10">
        <v>1.3100000000000001E-2</v>
      </c>
      <c r="P10" t="s">
        <v>370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371</v>
      </c>
      <c r="B11">
        <v>1.72E-2</v>
      </c>
      <c r="C11">
        <v>5.4000000000000003E-3</v>
      </c>
      <c r="D11">
        <v>9.4999999999999998E-3</v>
      </c>
      <c r="H11" t="s">
        <v>194</v>
      </c>
      <c r="P11" t="s">
        <v>371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0" t="s">
        <v>372</v>
      </c>
    </row>
    <row r="12" spans="1:29">
      <c r="A12" t="s">
        <v>373</v>
      </c>
      <c r="B12">
        <v>3.8999999999999998E-3</v>
      </c>
      <c r="C12">
        <v>-5.6999999999999898E-3</v>
      </c>
      <c r="D12">
        <v>2.35E-2</v>
      </c>
      <c r="H12" t="s">
        <v>359</v>
      </c>
      <c r="I12" t="s">
        <v>360</v>
      </c>
      <c r="J12" t="s">
        <v>361</v>
      </c>
      <c r="P12" t="s">
        <v>373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4"/>
      <c r="V12" s="24" t="s">
        <v>180</v>
      </c>
      <c r="W12" s="24" t="s">
        <v>170</v>
      </c>
      <c r="X12" s="24" t="s">
        <v>181</v>
      </c>
      <c r="Y12" s="24" t="s">
        <v>182</v>
      </c>
      <c r="Z12" s="24" t="s">
        <v>183</v>
      </c>
      <c r="AA12" s="24" t="s">
        <v>184</v>
      </c>
      <c r="AB12" s="26"/>
      <c r="AC12" s="26"/>
    </row>
    <row r="13" spans="1:29">
      <c r="A13" t="s">
        <v>374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374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185</v>
      </c>
      <c r="V13" s="45">
        <v>2.411940107428959E-3</v>
      </c>
      <c r="W13">
        <v>6.9726052146167701E-4</v>
      </c>
      <c r="X13">
        <v>3.4591663132924491</v>
      </c>
      <c r="Y13">
        <v>5.7468138983986E-4</v>
      </c>
      <c r="Z13" s="45">
        <v>1.04296758871118E-3</v>
      </c>
      <c r="AA13" s="45">
        <v>3.780912626146739E-3</v>
      </c>
    </row>
    <row r="14" spans="1:29" ht="15.75" customHeight="1" thickBot="1">
      <c r="A14" t="s">
        <v>375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375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3" t="s">
        <v>186</v>
      </c>
      <c r="V14" s="23">
        <v>0.67308120913017322</v>
      </c>
      <c r="W14" s="23">
        <v>1.5464965609176691E-2</v>
      </c>
      <c r="X14" s="23">
        <v>43.522968375097847</v>
      </c>
      <c r="Y14" s="23">
        <v>2.6763428069996379E-201</v>
      </c>
      <c r="Z14" s="23">
        <v>0.64271793418453715</v>
      </c>
      <c r="AA14" s="23">
        <v>0.70344448407580928</v>
      </c>
    </row>
    <row r="15" spans="1:29">
      <c r="A15" t="s">
        <v>376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376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377</v>
      </c>
      <c r="B16">
        <v>-1.1599999999999999E-2</v>
      </c>
      <c r="C16">
        <v>-1.35E-2</v>
      </c>
      <c r="D16">
        <v>-9.7000000000000003E-3</v>
      </c>
      <c r="P16" t="s">
        <v>377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378</v>
      </c>
      <c r="B17">
        <v>2.9700000000000001E-2</v>
      </c>
      <c r="C17">
        <v>5.7699999999999897E-2</v>
      </c>
      <c r="D17">
        <v>1.54E-2</v>
      </c>
      <c r="P17" t="s">
        <v>378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379</v>
      </c>
      <c r="B18">
        <v>8.7999999999999901E-3</v>
      </c>
      <c r="C18">
        <v>1.54E-2</v>
      </c>
      <c r="D18">
        <v>0.01</v>
      </c>
      <c r="P18" t="s">
        <v>379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380</v>
      </c>
      <c r="B19">
        <v>2.8999999999999998E-3</v>
      </c>
      <c r="C19">
        <v>-3.0499999999999999E-2</v>
      </c>
      <c r="D19">
        <v>3.4999999999999901E-3</v>
      </c>
      <c r="P19" t="s">
        <v>380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381</v>
      </c>
      <c r="B20">
        <v>3.3999999999999998E-3</v>
      </c>
      <c r="C20">
        <v>-2.3999999999999998E-3</v>
      </c>
      <c r="D20">
        <v>1.4999999999999999E-2</v>
      </c>
      <c r="P20" t="s">
        <v>381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382</v>
      </c>
      <c r="B21">
        <v>3.8199999999999998E-2</v>
      </c>
      <c r="C21">
        <v>7.8100000000000003E-2</v>
      </c>
      <c r="D21">
        <v>1.29E-2</v>
      </c>
      <c r="P21" t="s">
        <v>382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26"/>
      <c r="V21" s="26"/>
      <c r="W21" s="26"/>
      <c r="X21" s="26"/>
      <c r="Y21" s="26"/>
      <c r="Z21" s="26"/>
    </row>
    <row r="22" spans="1:26">
      <c r="A22" t="s">
        <v>383</v>
      </c>
      <c r="B22">
        <v>7.4000000000000003E-3</v>
      </c>
      <c r="C22">
        <v>2.4799999999999999E-2</v>
      </c>
      <c r="D22">
        <v>-3.4999999999999901E-3</v>
      </c>
      <c r="P22" t="s">
        <v>383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384</v>
      </c>
      <c r="B23">
        <v>-9.7999999999999997E-3</v>
      </c>
      <c r="C23">
        <v>-1.1299999999999999E-2</v>
      </c>
      <c r="D23">
        <v>-1.41E-2</v>
      </c>
      <c r="P23" t="s">
        <v>384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385</v>
      </c>
      <c r="B24">
        <v>3.4200000000000001E-2</v>
      </c>
      <c r="C24">
        <v>2.7199999999999998E-2</v>
      </c>
      <c r="D24">
        <v>1.9799999999999901E-2</v>
      </c>
      <c r="P24" t="s">
        <v>385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386</v>
      </c>
      <c r="B25">
        <v>-4.5999999999999999E-3</v>
      </c>
      <c r="C25">
        <v>-1.21999999999999E-2</v>
      </c>
      <c r="D25">
        <v>8.6E-3</v>
      </c>
      <c r="P25" t="s">
        <v>386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387</v>
      </c>
      <c r="B26">
        <v>-5.1599999999999903E-2</v>
      </c>
      <c r="C26">
        <v>-3.4200000000000001E-2</v>
      </c>
      <c r="D26">
        <v>-3.7900000000000003E-2</v>
      </c>
      <c r="P26" t="s">
        <v>387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388</v>
      </c>
      <c r="B27">
        <v>1.7399999999999999E-2</v>
      </c>
      <c r="C27">
        <v>9.4999999999999998E-3</v>
      </c>
      <c r="D27">
        <v>1.9199999999999998E-2</v>
      </c>
      <c r="P27" t="s">
        <v>388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389</v>
      </c>
      <c r="B28">
        <v>3.0599999999999999E-2</v>
      </c>
      <c r="C28">
        <v>4.6600000000000003E-2</v>
      </c>
      <c r="D28">
        <v>1.29E-2</v>
      </c>
      <c r="P28" t="s">
        <v>389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390</v>
      </c>
      <c r="B29">
        <v>3.1699999999999999E-2</v>
      </c>
      <c r="C29">
        <v>1.9099999999999999E-2</v>
      </c>
      <c r="D29">
        <v>4.4900000000000002E-2</v>
      </c>
      <c r="P29" t="s">
        <v>390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391</v>
      </c>
      <c r="B30">
        <v>2.9100000000000001E-2</v>
      </c>
      <c r="C30">
        <v>3.9100000000000003E-2</v>
      </c>
      <c r="D30">
        <v>2.5499999999999998E-2</v>
      </c>
      <c r="P30" t="s">
        <v>391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392</v>
      </c>
      <c r="B31">
        <v>3.1999999999999902E-3</v>
      </c>
      <c r="C31">
        <v>-1.39999999999999E-2</v>
      </c>
      <c r="D31">
        <v>-7.6E-3</v>
      </c>
      <c r="P31" t="s">
        <v>392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393</v>
      </c>
      <c r="B32">
        <v>1.33999999999999E-2</v>
      </c>
      <c r="C32">
        <v>3.27E-2</v>
      </c>
      <c r="D32">
        <v>5.7999999999999996E-3</v>
      </c>
      <c r="P32" t="s">
        <v>393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394</v>
      </c>
      <c r="B33">
        <v>1.0999999999999999E-2</v>
      </c>
      <c r="C33">
        <v>7.9000000000000008E-3</v>
      </c>
      <c r="D33">
        <v>3.8999999999999998E-3</v>
      </c>
      <c r="P33" t="s">
        <v>394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395</v>
      </c>
      <c r="B34">
        <v>-8.6E-3</v>
      </c>
      <c r="C34">
        <v>-2.5399999999999999E-2</v>
      </c>
      <c r="D34">
        <v>-2.8999999999999901E-2</v>
      </c>
      <c r="P34" t="s">
        <v>395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396</v>
      </c>
      <c r="B35">
        <v>-2.1299999999999899E-2</v>
      </c>
      <c r="C35">
        <v>-3.8100000000000002E-2</v>
      </c>
      <c r="D35">
        <v>-2.41E-2</v>
      </c>
      <c r="P35" t="s">
        <v>396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397</v>
      </c>
      <c r="B36">
        <v>2.4799999999999999E-2</v>
      </c>
      <c r="C36">
        <v>1.8700000000000001E-2</v>
      </c>
      <c r="D36">
        <v>1.37E-2</v>
      </c>
      <c r="P36" t="s">
        <v>397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398</v>
      </c>
      <c r="B37">
        <v>-5.2499999999999998E-2</v>
      </c>
      <c r="C37">
        <v>-3.3399999999999999E-2</v>
      </c>
      <c r="D37">
        <v>-4.7800000000000002E-2</v>
      </c>
      <c r="P37" t="s">
        <v>398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399</v>
      </c>
      <c r="B38">
        <v>-1.06E-2</v>
      </c>
      <c r="C38">
        <v>-1.5100000000000001E-2</v>
      </c>
      <c r="D38">
        <v>-2.0400000000000001E-2</v>
      </c>
      <c r="P38" t="s">
        <v>399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400</v>
      </c>
      <c r="B39">
        <v>-1.27999999999999E-2</v>
      </c>
      <c r="C39">
        <v>-1.77E-2</v>
      </c>
      <c r="D39">
        <v>-5.4999999999999997E-3</v>
      </c>
      <c r="P39" t="s">
        <v>400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401</v>
      </c>
      <c r="B40">
        <v>-7.4999999999999997E-2</v>
      </c>
      <c r="C40">
        <v>-5.0299999999999997E-2</v>
      </c>
      <c r="D40">
        <v>-6.7299999999999999E-2</v>
      </c>
      <c r="P40" t="s">
        <v>401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402</v>
      </c>
      <c r="B41">
        <v>-6.6E-3</v>
      </c>
      <c r="C41">
        <v>-3.9599999999999899E-2</v>
      </c>
      <c r="D41">
        <v>1.6E-2</v>
      </c>
      <c r="P41" t="s">
        <v>402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403</v>
      </c>
      <c r="B42">
        <v>4.3099999999999999E-2</v>
      </c>
      <c r="C42">
        <v>2.3300000000000001E-2</v>
      </c>
      <c r="D42">
        <v>7.4299999999999894E-2</v>
      </c>
      <c r="P42" t="s">
        <v>403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404</v>
      </c>
      <c r="B43">
        <v>1.7999999999999999E-2</v>
      </c>
      <c r="C43">
        <v>-8.6E-3</v>
      </c>
      <c r="D43">
        <v>-1.5100000000000001E-2</v>
      </c>
      <c r="P43" t="s">
        <v>404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405</v>
      </c>
      <c r="B44">
        <v>5.3E-3</v>
      </c>
      <c r="C44">
        <v>2.50999999999999E-2</v>
      </c>
      <c r="D44">
        <v>1.15E-2</v>
      </c>
      <c r="P44" t="s">
        <v>405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406</v>
      </c>
      <c r="B45">
        <v>8.5800000000000001E-2</v>
      </c>
      <c r="C45">
        <v>0.14299999999999999</v>
      </c>
      <c r="D45">
        <v>5.0099999999999999E-2</v>
      </c>
      <c r="P45" t="s">
        <v>406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407</v>
      </c>
      <c r="B46">
        <v>1.14E-2</v>
      </c>
      <c r="C46">
        <v>2.8999999999999998E-3</v>
      </c>
      <c r="D46">
        <v>-5.0000000000000001E-4</v>
      </c>
      <c r="P46" t="s">
        <v>407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408</v>
      </c>
      <c r="B47">
        <v>4.3799999999999999E-2</v>
      </c>
      <c r="C47">
        <v>2.7799999999999998E-2</v>
      </c>
      <c r="D47">
        <v>3.6299999999999999E-2</v>
      </c>
      <c r="P47" t="s">
        <v>408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409</v>
      </c>
      <c r="B48">
        <v>4.2099999999999999E-2</v>
      </c>
      <c r="C48">
        <v>6.8000000000000005E-2</v>
      </c>
      <c r="D48">
        <v>1.24E-2</v>
      </c>
      <c r="P48" t="s">
        <v>409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410</v>
      </c>
      <c r="B49">
        <v>-0.04</v>
      </c>
      <c r="C49">
        <v>-7.0000000000000007E-2</v>
      </c>
      <c r="D49">
        <v>-3.3599999999999998E-2</v>
      </c>
      <c r="P49" t="s">
        <v>410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411</v>
      </c>
      <c r="B50">
        <v>2.6800000000000001E-2</v>
      </c>
      <c r="C50">
        <v>2.5899999999999999E-2</v>
      </c>
      <c r="D50">
        <v>1.9900000000000001E-2</v>
      </c>
      <c r="P50" t="s">
        <v>411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412</v>
      </c>
      <c r="B51">
        <v>4.8899999999999999E-2</v>
      </c>
      <c r="C51">
        <v>9.9499999999999894E-2</v>
      </c>
      <c r="D51">
        <v>2.3699999999999999E-2</v>
      </c>
      <c r="P51" t="s">
        <v>412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413</v>
      </c>
      <c r="B52">
        <v>-5.7999999999999996E-3</v>
      </c>
      <c r="C52">
        <v>-5.7999999999999996E-3</v>
      </c>
      <c r="D52">
        <v>-1.18E-2</v>
      </c>
      <c r="P52" t="s">
        <v>413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414</v>
      </c>
      <c r="B53">
        <v>3.4299999999999997E-2</v>
      </c>
      <c r="C53">
        <v>4.3700000000000003E-2</v>
      </c>
      <c r="D53">
        <v>2.3300000000000001E-2</v>
      </c>
      <c r="P53" t="s">
        <v>414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415</v>
      </c>
      <c r="B54">
        <v>-2.6999999999999899E-2</v>
      </c>
      <c r="C54">
        <v>-0.04</v>
      </c>
      <c r="D54">
        <v>-2.6200000000000001E-2</v>
      </c>
      <c r="P54" t="s">
        <v>415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416</v>
      </c>
      <c r="B55">
        <v>7.3000000000000001E-3</v>
      </c>
      <c r="C55">
        <v>1.37E-2</v>
      </c>
      <c r="D55">
        <v>1.3100000000000001E-2</v>
      </c>
      <c r="P55" t="s">
        <v>416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417</v>
      </c>
      <c r="B56">
        <v>3.3799999999999997E-2</v>
      </c>
      <c r="C56">
        <v>2.3699999999999999E-2</v>
      </c>
      <c r="D56">
        <v>2.35E-2</v>
      </c>
      <c r="P56" t="s">
        <v>417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418</v>
      </c>
      <c r="B57">
        <v>-3.6599999999999903E-2</v>
      </c>
      <c r="C57">
        <v>5.0000000000000001E-4</v>
      </c>
      <c r="D57">
        <v>-6.7000000000000002E-3</v>
      </c>
      <c r="P57" t="s">
        <v>418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419</v>
      </c>
      <c r="B58">
        <v>-3.3599999999999998E-2</v>
      </c>
      <c r="C58">
        <v>-3.5900000000000001E-2</v>
      </c>
      <c r="D58">
        <v>-1.9900000000000001E-2</v>
      </c>
      <c r="P58" t="s">
        <v>419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420</v>
      </c>
      <c r="B59">
        <v>5.7999999999999996E-3</v>
      </c>
      <c r="C59">
        <v>-1.84E-2</v>
      </c>
      <c r="D59">
        <v>-8.6E-3</v>
      </c>
      <c r="P59" t="s">
        <v>420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421</v>
      </c>
      <c r="B60">
        <v>9.4799999999999995E-2</v>
      </c>
      <c r="C60">
        <v>0.1094</v>
      </c>
      <c r="D60">
        <v>4.8300000000000003E-2</v>
      </c>
      <c r="P60" t="s">
        <v>421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422</v>
      </c>
      <c r="B61">
        <v>2.7299999999999901E-2</v>
      </c>
      <c r="C61">
        <v>1.5800000000000002E-2</v>
      </c>
      <c r="D61">
        <v>7.6E-3</v>
      </c>
      <c r="P61" t="s">
        <v>422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423</v>
      </c>
      <c r="B62">
        <v>1.12E-2</v>
      </c>
      <c r="C62">
        <v>1.77E-2</v>
      </c>
      <c r="D62">
        <v>3.2000000000000001E-2</v>
      </c>
      <c r="P62" t="s">
        <v>423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424</v>
      </c>
      <c r="B63">
        <v>-2.24E-2</v>
      </c>
      <c r="C63">
        <v>-2.3199999999999998E-2</v>
      </c>
      <c r="D63">
        <v>1.6899999999999998E-2</v>
      </c>
      <c r="P63" t="s">
        <v>424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425</v>
      </c>
      <c r="B64">
        <v>1.7600000000000001E-2</v>
      </c>
      <c r="C64">
        <v>8.6E-3</v>
      </c>
      <c r="D64">
        <v>1.09E-2</v>
      </c>
      <c r="P64" t="s">
        <v>425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426</v>
      </c>
      <c r="B65">
        <v>4.4600000000000001E-2</v>
      </c>
      <c r="C65">
        <v>6.8900000000000003E-2</v>
      </c>
      <c r="D65">
        <v>2.7400000000000001E-2</v>
      </c>
      <c r="P65" t="s">
        <v>426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427</v>
      </c>
      <c r="B66">
        <v>8.6E-3</v>
      </c>
      <c r="C66">
        <v>1.89E-2</v>
      </c>
      <c r="D66">
        <v>2.1000000000000001E-2</v>
      </c>
      <c r="P66" t="s">
        <v>427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428</v>
      </c>
      <c r="B67">
        <v>5.8499999999999899E-2</v>
      </c>
      <c r="C67">
        <v>8.5500000000000007E-2</v>
      </c>
      <c r="D67">
        <v>6.3799999999999996E-2</v>
      </c>
      <c r="P67" t="s">
        <v>428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429</v>
      </c>
      <c r="B68">
        <v>-3.5099999999999999E-2</v>
      </c>
      <c r="C68">
        <v>-4.9399999999999999E-2</v>
      </c>
      <c r="D68">
        <v>-4.0500000000000001E-2</v>
      </c>
      <c r="P68" t="s">
        <v>429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430</v>
      </c>
      <c r="B69">
        <v>-7.1999999999999998E-3</v>
      </c>
      <c r="C69">
        <v>-2.8199999999999999E-2</v>
      </c>
      <c r="D69">
        <v>4.7999999999999996E-3</v>
      </c>
      <c r="P69" t="s">
        <v>430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431</v>
      </c>
      <c r="B70">
        <v>-5.3800000000000001E-2</v>
      </c>
      <c r="C70">
        <v>-7.8200000000000006E-2</v>
      </c>
      <c r="D70">
        <v>-4.5899999999999899E-2</v>
      </c>
      <c r="P70" t="s">
        <v>431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432</v>
      </c>
      <c r="B71">
        <v>3.1E-2</v>
      </c>
      <c r="C71">
        <v>-1.13999999999999E-2</v>
      </c>
      <c r="D71">
        <v>2.79999999999999E-2</v>
      </c>
      <c r="P71" t="s">
        <v>432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433</v>
      </c>
      <c r="B72">
        <v>1.9900000000000001E-2</v>
      </c>
      <c r="C72">
        <v>4.1999999999999997E-3</v>
      </c>
      <c r="D72">
        <v>1.8100000000000002E-2</v>
      </c>
      <c r="P72" t="s">
        <v>433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434</v>
      </c>
      <c r="B73">
        <v>3.79999999999999E-3</v>
      </c>
      <c r="C73">
        <v>-2.76E-2</v>
      </c>
      <c r="D73">
        <v>1.4999999999999999E-2</v>
      </c>
      <c r="P73" t="s">
        <v>434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435</v>
      </c>
      <c r="B74">
        <v>-6.6699999999999995E-2</v>
      </c>
      <c r="C74">
        <v>-0.118699999999999</v>
      </c>
      <c r="D74">
        <v>-6.4799999999999996E-2</v>
      </c>
      <c r="P74" t="s">
        <v>435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436</v>
      </c>
      <c r="B75">
        <v>-6.4699999999999994E-2</v>
      </c>
      <c r="C75">
        <v>-0.12230000000000001</v>
      </c>
      <c r="D75">
        <v>-5.9900000000000002E-2</v>
      </c>
      <c r="P75" t="s">
        <v>436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437</v>
      </c>
      <c r="B76">
        <v>5.1799999999999902E-2</v>
      </c>
      <c r="C76">
        <v>6.3899999999999998E-2</v>
      </c>
      <c r="D76">
        <v>3.2799999999999899E-2</v>
      </c>
      <c r="P76" t="s">
        <v>437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438</v>
      </c>
      <c r="B77">
        <v>-2.3599999999999999E-2</v>
      </c>
      <c r="C77">
        <v>-4.4299999999999999E-2</v>
      </c>
      <c r="D77">
        <v>-4.1200000000000001E-2</v>
      </c>
      <c r="P77" t="s">
        <v>438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439</v>
      </c>
      <c r="B78">
        <v>5.6599999999999998E-2</v>
      </c>
      <c r="C78">
        <v>0.107</v>
      </c>
      <c r="D78">
        <v>3.95E-2</v>
      </c>
      <c r="P78" t="s">
        <v>439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440</v>
      </c>
      <c r="B79">
        <v>-3.27E-2</v>
      </c>
      <c r="C79">
        <v>-6.8599999999999994E-2</v>
      </c>
      <c r="D79">
        <v>-3.6799999999999999E-2</v>
      </c>
      <c r="P79" t="s">
        <v>440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441</v>
      </c>
      <c r="B80">
        <v>-1.9900000000000001E-2</v>
      </c>
      <c r="C80">
        <v>-8.09E-2</v>
      </c>
      <c r="D80">
        <v>-1.52E-2</v>
      </c>
      <c r="P80" t="s">
        <v>441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442</v>
      </c>
      <c r="B81">
        <v>-7.4999999999999997E-2</v>
      </c>
      <c r="C81">
        <v>-6.6199999999999995E-2</v>
      </c>
      <c r="D81">
        <v>-6.4699999999999994E-2</v>
      </c>
      <c r="P81" t="s">
        <v>442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443</v>
      </c>
      <c r="B82">
        <v>5.7499999999999898E-2</v>
      </c>
      <c r="C82">
        <v>3.7400000000000003E-2</v>
      </c>
      <c r="D82">
        <v>6.4899999999999999E-2</v>
      </c>
      <c r="P82" t="s">
        <v>443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444</v>
      </c>
      <c r="B83">
        <v>-4.8999999999999998E-3</v>
      </c>
      <c r="C83">
        <v>-3.85E-2</v>
      </c>
      <c r="D83">
        <v>7.7999999999999996E-3</v>
      </c>
      <c r="P83" t="s">
        <v>444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445</v>
      </c>
      <c r="B84">
        <v>-0.105</v>
      </c>
      <c r="C84">
        <v>-0.17449999999999999</v>
      </c>
      <c r="D84">
        <v>-8.0500000000000002E-2</v>
      </c>
      <c r="P84" t="s">
        <v>445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446</v>
      </c>
      <c r="B85">
        <v>-6.3899999999999998E-2</v>
      </c>
      <c r="C85">
        <v>-9.6799999999999997E-2</v>
      </c>
      <c r="D85">
        <v>-3.4299999999999997E-2</v>
      </c>
      <c r="P85" t="s">
        <v>446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447</v>
      </c>
      <c r="B86">
        <v>-5.21E-2</v>
      </c>
      <c r="C86">
        <v>-0.1157</v>
      </c>
      <c r="D86">
        <v>-0.04</v>
      </c>
      <c r="P86" t="s">
        <v>447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448</v>
      </c>
      <c r="B87">
        <v>7.4499999999999997E-2</v>
      </c>
      <c r="C87">
        <v>5.2199999999999899E-2</v>
      </c>
      <c r="D87">
        <v>7.8399999999999997E-2</v>
      </c>
      <c r="P87" t="s">
        <v>448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449</v>
      </c>
      <c r="B88">
        <v>5.0200000000000002E-2</v>
      </c>
      <c r="C88">
        <v>0.13089999999999999</v>
      </c>
      <c r="D88">
        <v>3.73E-2</v>
      </c>
      <c r="P88" t="s">
        <v>449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450</v>
      </c>
      <c r="B89">
        <v>4.7199999999999999E-2</v>
      </c>
      <c r="C89">
        <v>0.22719999999999901</v>
      </c>
      <c r="D89">
        <v>1.5699999999999999E-2</v>
      </c>
      <c r="P89" t="s">
        <v>450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451</v>
      </c>
      <c r="B90">
        <v>-1.81999999999999E-2</v>
      </c>
      <c r="C90">
        <v>-0.14529999999999901</v>
      </c>
      <c r="D90">
        <v>3.3E-3</v>
      </c>
      <c r="P90" t="s">
        <v>451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452</v>
      </c>
      <c r="B91">
        <v>5.0599999999999999E-2</v>
      </c>
      <c r="C91">
        <v>-1.1599999999999999E-2</v>
      </c>
      <c r="D91">
        <v>5.8400000000000001E-2</v>
      </c>
      <c r="P91" t="s">
        <v>452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453</v>
      </c>
      <c r="B92">
        <v>6.1400000000000003E-2</v>
      </c>
      <c r="C92">
        <v>5.7799999999999997E-2</v>
      </c>
      <c r="D92">
        <v>5.2600000000000001E-2</v>
      </c>
      <c r="P92" t="s">
        <v>453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454</v>
      </c>
      <c r="B93">
        <v>5.2199999999999899E-2</v>
      </c>
      <c r="C93">
        <v>0.1336</v>
      </c>
      <c r="D93">
        <v>3.0099999999999998E-2</v>
      </c>
      <c r="P93" t="s">
        <v>454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455</v>
      </c>
      <c r="B94">
        <v>1.7399999999999999E-2</v>
      </c>
      <c r="C94">
        <v>4.6699999999999998E-2</v>
      </c>
      <c r="D94">
        <v>7.7000000000000002E-3</v>
      </c>
      <c r="P94" t="s">
        <v>455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456</v>
      </c>
      <c r="B95">
        <v>4.4299999999999999E-2</v>
      </c>
      <c r="C95">
        <v>7.9799999999999996E-2</v>
      </c>
      <c r="D95">
        <v>2.87E-2</v>
      </c>
      <c r="P95" t="s">
        <v>456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457</v>
      </c>
      <c r="B96">
        <v>3.4299999999999997E-2</v>
      </c>
      <c r="C96">
        <v>3.5699999999999898E-2</v>
      </c>
      <c r="D96">
        <v>2.1899999999999999E-2</v>
      </c>
      <c r="P96" t="s">
        <v>457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458</v>
      </c>
      <c r="B97">
        <v>-3.6900000000000002E-2</v>
      </c>
      <c r="C97">
        <v>-5.7799999999999997E-2</v>
      </c>
      <c r="D97">
        <v>-3.2199999999999999E-2</v>
      </c>
      <c r="P97" t="s">
        <v>458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459</v>
      </c>
      <c r="B98">
        <v>2.7000000000000001E-3</v>
      </c>
      <c r="C98">
        <v>-2.9600000000000001E-2</v>
      </c>
      <c r="D98">
        <v>1.35E-2</v>
      </c>
      <c r="P98" t="s">
        <v>459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460</v>
      </c>
      <c r="B99">
        <v>-4.0999999999999898E-2</v>
      </c>
      <c r="C99">
        <v>-4.9699999999999897E-2</v>
      </c>
      <c r="D99">
        <v>-2.47E-2</v>
      </c>
      <c r="P99" t="s">
        <v>460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461</v>
      </c>
      <c r="B100">
        <v>4.2599999999999999E-2</v>
      </c>
      <c r="C100">
        <v>2.3699999999999999E-2</v>
      </c>
      <c r="D100">
        <v>1.01E-2</v>
      </c>
      <c r="P100" t="s">
        <v>461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462</v>
      </c>
      <c r="B101">
        <v>-4.7999999999999996E-3</v>
      </c>
      <c r="C101">
        <v>-3.6799999999999999E-2</v>
      </c>
      <c r="D101">
        <v>-1.8E-3</v>
      </c>
      <c r="P101" t="s">
        <v>462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463</v>
      </c>
      <c r="B102">
        <v>-4.0499999999999897E-2</v>
      </c>
      <c r="C102">
        <v>-9.1899999999999996E-2</v>
      </c>
      <c r="D102">
        <v>-1.95E-2</v>
      </c>
      <c r="P102" t="s">
        <v>463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464</v>
      </c>
      <c r="B103">
        <v>-8.99999999999999E-4</v>
      </c>
      <c r="C103">
        <v>-3.4500000000000003E-2</v>
      </c>
      <c r="D103">
        <v>7.3000000000000001E-3</v>
      </c>
      <c r="P103" t="s">
        <v>464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465</v>
      </c>
      <c r="B104">
        <v>9.0800000000000006E-2</v>
      </c>
      <c r="C104">
        <v>0.117799999999999</v>
      </c>
      <c r="D104">
        <v>7.8100000000000003E-2</v>
      </c>
      <c r="P104" t="s">
        <v>465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466</v>
      </c>
      <c r="B105">
        <v>2.7799999999999998E-2</v>
      </c>
      <c r="C105">
        <v>6.2199999999999998E-2</v>
      </c>
      <c r="D105">
        <v>8.3000000000000001E-3</v>
      </c>
      <c r="P105" t="s">
        <v>466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467</v>
      </c>
      <c r="B106">
        <v>3.1199999999999999E-2</v>
      </c>
      <c r="C106">
        <v>4.8300000000000003E-2</v>
      </c>
      <c r="D106">
        <v>2.1700000000000001E-2</v>
      </c>
      <c r="P106" t="s">
        <v>467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468</v>
      </c>
      <c r="B107">
        <v>8.9999999999999993E-3</v>
      </c>
      <c r="C107">
        <v>-1.6199999999999999E-2</v>
      </c>
      <c r="D107">
        <v>-1.1000000000000001E-3</v>
      </c>
      <c r="P107" t="s">
        <v>468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469</v>
      </c>
      <c r="B108">
        <v>5.7999999999999996E-3</v>
      </c>
      <c r="C108">
        <v>-2.24E-2</v>
      </c>
      <c r="D108">
        <v>6.4999999999999997E-3</v>
      </c>
      <c r="P108" t="s">
        <v>469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470</v>
      </c>
      <c r="B109">
        <v>1.55E-2</v>
      </c>
      <c r="C109">
        <v>-2.33999999999999E-2</v>
      </c>
      <c r="D109">
        <v>2.24E-2</v>
      </c>
      <c r="P109" t="s">
        <v>470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471</v>
      </c>
      <c r="B110">
        <v>-2.1399999999999999E-2</v>
      </c>
      <c r="C110">
        <v>-5.8999999999999997E-2</v>
      </c>
      <c r="D110">
        <v>-4.0000000000000001E-3</v>
      </c>
      <c r="P110" t="s">
        <v>471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472</v>
      </c>
      <c r="B111">
        <v>-4.8999999999999998E-3</v>
      </c>
      <c r="C111">
        <v>-4.7399999999999998E-2</v>
      </c>
      <c r="D111">
        <v>5.8999999999999999E-3</v>
      </c>
      <c r="P111" t="s">
        <v>472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473</v>
      </c>
      <c r="B112">
        <v>3.5499999999999997E-2</v>
      </c>
      <c r="C112">
        <v>4.3799999999999999E-2</v>
      </c>
      <c r="D112">
        <v>4.3899999999999897E-2</v>
      </c>
      <c r="P112" t="s">
        <v>473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474</v>
      </c>
      <c r="B113">
        <v>-7.9999999999999898E-3</v>
      </c>
      <c r="C113">
        <v>-4.3299999999999998E-2</v>
      </c>
      <c r="D113">
        <v>7.9000000000000008E-3</v>
      </c>
      <c r="P113" t="s">
        <v>474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475</v>
      </c>
      <c r="B114">
        <v>9.1999999999999998E-3</v>
      </c>
      <c r="C114">
        <v>-3.3799999999999997E-2</v>
      </c>
      <c r="D114">
        <v>2.27999999999999E-2</v>
      </c>
      <c r="P114" t="s">
        <v>475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476</v>
      </c>
      <c r="B115">
        <v>4.9700000000000001E-2</v>
      </c>
      <c r="C115">
        <v>9.4100000000000003E-2</v>
      </c>
      <c r="D115">
        <v>4.7899999999999998E-2</v>
      </c>
      <c r="P115" t="s">
        <v>476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477</v>
      </c>
      <c r="B116">
        <v>9.8999999999999904E-3</v>
      </c>
      <c r="C116">
        <v>-4.2900000000000001E-2</v>
      </c>
      <c r="D116">
        <v>1.77E-2</v>
      </c>
      <c r="P116" t="s">
        <v>477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478</v>
      </c>
      <c r="B117">
        <v>-2.84999999999999E-2</v>
      </c>
      <c r="C117">
        <v>-0.10879999999999999</v>
      </c>
      <c r="D117">
        <v>-1.24E-2</v>
      </c>
      <c r="P117" t="s">
        <v>478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479</v>
      </c>
      <c r="B118">
        <v>-4.4399999999999898E-2</v>
      </c>
      <c r="C118">
        <v>-9.2799999999999994E-2</v>
      </c>
      <c r="D118">
        <v>-3.6600000000000001E-2</v>
      </c>
      <c r="P118" t="s">
        <v>479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480</v>
      </c>
      <c r="B119">
        <v>-8.3999999999999995E-3</v>
      </c>
      <c r="C119">
        <v>-4.1500000000000002E-2</v>
      </c>
      <c r="D119">
        <v>4.0999999999999899E-3</v>
      </c>
      <c r="P119" t="s">
        <v>480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481</v>
      </c>
      <c r="B120">
        <v>-5.1599999999999903E-2</v>
      </c>
      <c r="C120">
        <v>-0.11459999999999999</v>
      </c>
      <c r="D120">
        <v>-2.1899999999999999E-2</v>
      </c>
      <c r="P120" t="s">
        <v>481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482</v>
      </c>
      <c r="B121">
        <v>-2.4299999999999999E-2</v>
      </c>
      <c r="C121">
        <v>-0.12889999999999999</v>
      </c>
      <c r="D121">
        <v>-9.8999999999999904E-3</v>
      </c>
      <c r="P121" t="s">
        <v>482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483</v>
      </c>
      <c r="B122">
        <v>-1.06E-2</v>
      </c>
      <c r="C122">
        <v>-8.2100000000000006E-2</v>
      </c>
      <c r="D122">
        <v>3.5999999999999999E-3</v>
      </c>
      <c r="P122" t="s">
        <v>483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484</v>
      </c>
      <c r="B123">
        <v>5.6899999999999999E-2</v>
      </c>
      <c r="C123">
        <v>0.20960000000000001</v>
      </c>
      <c r="D123">
        <v>2.1299999999999999E-2</v>
      </c>
      <c r="P123" t="s">
        <v>484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485</v>
      </c>
      <c r="B124">
        <v>-3.1199999999999999E-2</v>
      </c>
      <c r="C124">
        <v>-7.0800000000000002E-2</v>
      </c>
      <c r="D124">
        <v>-3.3599999999999998E-2</v>
      </c>
      <c r="P124" t="s">
        <v>485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486</v>
      </c>
      <c r="B125">
        <v>5.4300000000000001E-2</v>
      </c>
      <c r="C125">
        <v>0.11</v>
      </c>
      <c r="D125">
        <v>4.2500000000000003E-2</v>
      </c>
      <c r="P125" t="s">
        <v>486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487</v>
      </c>
      <c r="B126">
        <v>-1.79999999999999E-3</v>
      </c>
      <c r="C126">
        <v>-5.67E-2</v>
      </c>
      <c r="D126">
        <v>-3.0000000000000001E-3</v>
      </c>
      <c r="P126" t="s">
        <v>487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488</v>
      </c>
      <c r="B127">
        <v>-0.12189999999999999</v>
      </c>
      <c r="C127">
        <v>-0.23169999999999999</v>
      </c>
      <c r="D127">
        <v>-8.8900000000000007E-2</v>
      </c>
      <c r="P127" t="s">
        <v>488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489</v>
      </c>
      <c r="B128">
        <v>1.2500000000000001E-2</v>
      </c>
      <c r="C128">
        <v>-5.9499999999999997E-2</v>
      </c>
      <c r="D128">
        <v>2.6499999999999999E-2</v>
      </c>
      <c r="P128" t="s">
        <v>489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490</v>
      </c>
      <c r="B129">
        <v>4.5999999999999999E-3</v>
      </c>
      <c r="C129">
        <v>0.1263</v>
      </c>
      <c r="D129">
        <v>-1.89E-2</v>
      </c>
      <c r="P129" t="s">
        <v>490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491</v>
      </c>
      <c r="B130">
        <v>1.1000000000000001E-3</v>
      </c>
      <c r="C130">
        <v>-2.3300000000000001E-2</v>
      </c>
      <c r="D130">
        <v>-1E-3</v>
      </c>
      <c r="P130" t="s">
        <v>491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492</v>
      </c>
      <c r="B131">
        <v>-2.2499999999999999E-2</v>
      </c>
      <c r="C131">
        <v>7.09999999999999E-3</v>
      </c>
      <c r="D131">
        <v>-1.83E-2</v>
      </c>
      <c r="P131" t="s">
        <v>492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493</v>
      </c>
      <c r="B132">
        <v>-4.5400000000000003E-2</v>
      </c>
      <c r="C132">
        <v>-0.10339999999999901</v>
      </c>
      <c r="D132">
        <v>-4.3899999999999897E-2</v>
      </c>
      <c r="P132" t="s">
        <v>493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494</v>
      </c>
      <c r="B133">
        <v>-3.9299999999999898E-2</v>
      </c>
      <c r="C133">
        <v>-8.1000000000000003E-2</v>
      </c>
      <c r="D133">
        <v>-2.7300000000000001E-2</v>
      </c>
      <c r="P133" t="s">
        <v>494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495</v>
      </c>
      <c r="B134">
        <v>-2.23E-2</v>
      </c>
      <c r="C134">
        <v>-5.2600000000000001E-2</v>
      </c>
      <c r="D134">
        <v>-1.55E-2</v>
      </c>
      <c r="P134" t="s">
        <v>495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496</v>
      </c>
      <c r="B135">
        <v>-7.3499999999999996E-2</v>
      </c>
      <c r="C135">
        <v>-0.10779999999999899</v>
      </c>
      <c r="D135">
        <v>-6.7199999999999996E-2</v>
      </c>
      <c r="P135" t="s">
        <v>496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497</v>
      </c>
      <c r="B136">
        <v>-8.7499999999999994E-2</v>
      </c>
      <c r="C136">
        <v>-0.1193</v>
      </c>
      <c r="D136">
        <v>-8.5800000000000001E-2</v>
      </c>
      <c r="P136" t="s">
        <v>497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498</v>
      </c>
      <c r="B137">
        <v>-0.1096</v>
      </c>
      <c r="C137">
        <v>-0.14080000000000001</v>
      </c>
      <c r="D137">
        <v>-0.10299999999999999</v>
      </c>
      <c r="P137" t="s">
        <v>498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499</v>
      </c>
      <c r="B138">
        <v>0.1661</v>
      </c>
      <c r="C138">
        <v>0.14549999999999999</v>
      </c>
      <c r="D138">
        <v>0.18590000000000001</v>
      </c>
      <c r="P138" t="s">
        <v>499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500</v>
      </c>
      <c r="B139">
        <v>-3.9699999999999999E-2</v>
      </c>
      <c r="C139">
        <v>-2.9600000000000001E-2</v>
      </c>
      <c r="D139">
        <v>-4.2999999999999997E-2</v>
      </c>
      <c r="P139" t="s">
        <v>500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501</v>
      </c>
      <c r="B140">
        <v>-2.75E-2</v>
      </c>
      <c r="C140">
        <v>-4.8899999999999999E-2</v>
      </c>
      <c r="D140">
        <v>-1.41999999999999E-2</v>
      </c>
      <c r="P140" t="s">
        <v>501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502</v>
      </c>
      <c r="B141">
        <v>0.1424</v>
      </c>
      <c r="C141">
        <v>0.30930000000000002</v>
      </c>
      <c r="D141">
        <v>0.1026</v>
      </c>
      <c r="P141" t="s">
        <v>502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503</v>
      </c>
      <c r="B142">
        <v>5.9899999999999898E-2</v>
      </c>
      <c r="C142">
        <v>6.9099999999999995E-2</v>
      </c>
      <c r="D142">
        <v>5.5399999999999998E-2</v>
      </c>
      <c r="P142" t="s">
        <v>503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504</v>
      </c>
      <c r="B143">
        <v>3.0700000000000002E-2</v>
      </c>
      <c r="C143">
        <v>7.7899999999999997E-2</v>
      </c>
      <c r="D143">
        <v>5.4999999999999997E-3</v>
      </c>
      <c r="P143" t="s">
        <v>504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505</v>
      </c>
      <c r="B144">
        <v>4.6699999999999998E-2</v>
      </c>
      <c r="C144">
        <v>4.5100000000000001E-2</v>
      </c>
      <c r="D144">
        <v>4.7300000000000002E-2</v>
      </c>
      <c r="P144" t="s">
        <v>505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506</v>
      </c>
      <c r="B145">
        <v>5.6300000000000003E-2</v>
      </c>
      <c r="C145">
        <v>5.6399999999999999E-2</v>
      </c>
      <c r="D145">
        <v>6.1699999999999998E-2</v>
      </c>
      <c r="P145" t="s">
        <v>506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507</v>
      </c>
      <c r="B146">
        <v>5.2400000000000002E-2</v>
      </c>
      <c r="C146">
        <v>6.0599999999999897E-2</v>
      </c>
      <c r="D146">
        <v>4.2000000000000003E-2</v>
      </c>
      <c r="P146" t="s">
        <v>507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508</v>
      </c>
      <c r="B147">
        <v>-6.1100000000000002E-2</v>
      </c>
      <c r="C147">
        <v>-8.0799999999999997E-2</v>
      </c>
      <c r="D147">
        <v>-5.0199999999999897E-2</v>
      </c>
      <c r="P147" t="s">
        <v>508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509</v>
      </c>
      <c r="B148">
        <v>-2.3699999999999999E-2</v>
      </c>
      <c r="C148">
        <v>-4.5199999999999997E-2</v>
      </c>
      <c r="D148">
        <v>-1.47E-2</v>
      </c>
      <c r="P148" t="s">
        <v>509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510</v>
      </c>
      <c r="B149">
        <v>-3.73E-2</v>
      </c>
      <c r="C149">
        <v>-3.6499999999999998E-2</v>
      </c>
      <c r="D149">
        <v>-3.2599999999999997E-2</v>
      </c>
      <c r="P149" t="s">
        <v>510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511</v>
      </c>
      <c r="B150">
        <v>5.8699999999999898E-2</v>
      </c>
      <c r="C150">
        <v>2.23E-2</v>
      </c>
      <c r="D150">
        <v>4.4400000000000002E-2</v>
      </c>
      <c r="P150" t="s">
        <v>511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512</v>
      </c>
      <c r="B151">
        <v>3.0499999999999999E-2</v>
      </c>
      <c r="C151">
        <v>3.2300000000000002E-2</v>
      </c>
      <c r="D151">
        <v>2.0099999999999899E-2</v>
      </c>
      <c r="P151" t="s">
        <v>512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513</v>
      </c>
      <c r="B152">
        <v>-1.12E-2</v>
      </c>
      <c r="C152">
        <v>-1.61E-2</v>
      </c>
      <c r="D152">
        <v>-5.0000000000000001E-4</v>
      </c>
      <c r="P152" t="s">
        <v>513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514</v>
      </c>
      <c r="B153">
        <v>0.1263</v>
      </c>
      <c r="C153">
        <v>9.9000000000000005E-2</v>
      </c>
      <c r="D153">
        <v>0.1007</v>
      </c>
      <c r="P153" t="s">
        <v>514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515</v>
      </c>
      <c r="B154">
        <v>6.6E-3</v>
      </c>
      <c r="C154">
        <v>2.4299999999999999E-2</v>
      </c>
      <c r="D154">
        <v>-1.2E-2</v>
      </c>
      <c r="P154" t="s">
        <v>515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516</v>
      </c>
      <c r="B155">
        <v>2.7199999999999998E-2</v>
      </c>
      <c r="C155">
        <v>5.0000000000000001E-3</v>
      </c>
      <c r="D155">
        <v>3.1699999999999999E-2</v>
      </c>
      <c r="P155" t="s">
        <v>516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517</v>
      </c>
      <c r="B156">
        <v>-1.0699999999999999E-2</v>
      </c>
      <c r="C156">
        <v>-3.2099999999999997E-2</v>
      </c>
      <c r="D156">
        <v>5.8999999999999999E-3</v>
      </c>
      <c r="P156" t="s">
        <v>517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518</v>
      </c>
      <c r="B157">
        <v>-9.7000000000000003E-3</v>
      </c>
      <c r="C157">
        <v>1.8E-3</v>
      </c>
      <c r="D157">
        <v>1.1000000000000001E-3</v>
      </c>
      <c r="P157" t="s">
        <v>518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519</v>
      </c>
      <c r="B158">
        <v>4.48E-2</v>
      </c>
      <c r="C158">
        <v>7.0099999999999996E-2</v>
      </c>
      <c r="D158">
        <v>4.07E-2</v>
      </c>
      <c r="P158" t="s">
        <v>519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520</v>
      </c>
      <c r="B159">
        <v>-6.0000000000000001E-3</v>
      </c>
      <c r="C159">
        <v>-9.7999999999999997E-3</v>
      </c>
      <c r="D159">
        <v>2.8999999999999998E-3</v>
      </c>
      <c r="P159" t="s">
        <v>520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521</v>
      </c>
      <c r="B160">
        <v>-1.4E-3</v>
      </c>
      <c r="C160">
        <v>-1.54E-2</v>
      </c>
      <c r="D160">
        <v>1.03E-2</v>
      </c>
      <c r="P160" t="s">
        <v>521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522</v>
      </c>
      <c r="B161">
        <v>2.5100000000000001E-2</v>
      </c>
      <c r="C161">
        <v>1.9099999999999999E-2</v>
      </c>
      <c r="D161">
        <v>3.6299999999999999E-2</v>
      </c>
      <c r="P161" t="s">
        <v>522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523</v>
      </c>
      <c r="B162">
        <v>-2.01E-2</v>
      </c>
      <c r="C162">
        <v>-3.5200000000000002E-2</v>
      </c>
      <c r="D162">
        <v>-1.16999999999999E-2</v>
      </c>
      <c r="P162" t="s">
        <v>523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524</v>
      </c>
      <c r="B163">
        <v>7.6E-3</v>
      </c>
      <c r="C163">
        <v>-2.9999999999999997E-4</v>
      </c>
      <c r="D163">
        <v>6.7000000000000002E-3</v>
      </c>
      <c r="P163" t="s">
        <v>524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525</v>
      </c>
      <c r="B164">
        <v>6.0499999999999998E-2</v>
      </c>
      <c r="C164">
        <v>5.1200000000000002E-2</v>
      </c>
      <c r="D164">
        <v>5.57E-2</v>
      </c>
      <c r="P164" t="s">
        <v>525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526</v>
      </c>
      <c r="B165">
        <v>-3.6900000000000002E-2</v>
      </c>
      <c r="C165">
        <v>-9.3899999999999997E-2</v>
      </c>
      <c r="D165">
        <v>-1.8100000000000002E-2</v>
      </c>
      <c r="P165" t="s">
        <v>526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527</v>
      </c>
      <c r="B166">
        <v>-1.5900000000000001E-2</v>
      </c>
      <c r="C166">
        <v>-1.8100000000000002E-2</v>
      </c>
      <c r="D166">
        <v>-1.52E-2</v>
      </c>
      <c r="P166" t="s">
        <v>527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528</v>
      </c>
      <c r="B167">
        <v>-9.9000000000000008E-3</v>
      </c>
      <c r="C167">
        <v>-2.7699999999999999E-2</v>
      </c>
      <c r="D167">
        <v>-1.0800000000000001E-2</v>
      </c>
      <c r="P167" t="s">
        <v>528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529</v>
      </c>
      <c r="B168">
        <v>5.3E-3</v>
      </c>
      <c r="C168">
        <v>-4.1200000000000001E-2</v>
      </c>
      <c r="D168">
        <v>1.44E-2</v>
      </c>
      <c r="P168" t="s">
        <v>529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530</v>
      </c>
      <c r="B169">
        <v>-1.07999999999999E-2</v>
      </c>
      <c r="C169">
        <v>-2.41E-2</v>
      </c>
      <c r="D169">
        <v>-2.3999999999999998E-3</v>
      </c>
      <c r="P169" t="s">
        <v>530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531</v>
      </c>
      <c r="B170">
        <v>5.11E-2</v>
      </c>
      <c r="C170">
        <v>5.8999999999999997E-2</v>
      </c>
      <c r="D170">
        <v>4.1399999999999999E-2</v>
      </c>
      <c r="P170" t="s">
        <v>531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532</v>
      </c>
      <c r="B171">
        <v>-1.2699999999999999E-2</v>
      </c>
      <c r="C171">
        <v>-2.2499999999999999E-2</v>
      </c>
      <c r="D171">
        <v>-1.18999999999999E-2</v>
      </c>
      <c r="P171" t="s">
        <v>532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533</v>
      </c>
      <c r="B172">
        <v>-1.3100000000000001E-2</v>
      </c>
      <c r="C172">
        <v>2.2200000000000001E-2</v>
      </c>
      <c r="D172">
        <v>-2.8399999999999901E-2</v>
      </c>
      <c r="P172" t="s">
        <v>533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534</v>
      </c>
      <c r="B173">
        <v>1.5999999999999901E-3</v>
      </c>
      <c r="C173">
        <v>-2.2200000000000001E-2</v>
      </c>
      <c r="D173">
        <v>6.8999999999999999E-3</v>
      </c>
      <c r="P173" t="s">
        <v>534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535</v>
      </c>
      <c r="B174">
        <v>-3.8899999999999997E-2</v>
      </c>
      <c r="C174">
        <v>-5.2499999999999998E-2</v>
      </c>
      <c r="D174">
        <v>-3.0800000000000001E-2</v>
      </c>
      <c r="P174" t="s">
        <v>535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536</v>
      </c>
      <c r="B175">
        <v>4.4999999999999998E-2</v>
      </c>
      <c r="C175">
        <v>3.6299999999999999E-2</v>
      </c>
      <c r="D175">
        <v>3.02999999999999E-2</v>
      </c>
      <c r="P175" t="s">
        <v>536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537</v>
      </c>
      <c r="B176">
        <v>7.6E-3</v>
      </c>
      <c r="C176">
        <v>1.2999999999999999E-3</v>
      </c>
      <c r="D176">
        <v>1.0500000000000001E-2</v>
      </c>
      <c r="P176" t="s">
        <v>537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538</v>
      </c>
      <c r="B177">
        <v>-5.5199999999999999E-2</v>
      </c>
      <c r="C177">
        <v>-5.7999999999999899E-2</v>
      </c>
      <c r="D177">
        <v>-5.2999999999999999E-2</v>
      </c>
      <c r="P177" t="s">
        <v>538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539</v>
      </c>
      <c r="B178">
        <v>-9.1999999999999998E-3</v>
      </c>
      <c r="C178">
        <v>-4.7300000000000002E-2</v>
      </c>
      <c r="D178">
        <v>-4.3E-3</v>
      </c>
      <c r="P178" t="s">
        <v>539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540</v>
      </c>
      <c r="B179">
        <v>3.3799999999999997E-2</v>
      </c>
      <c r="C179">
        <v>3.61E-2</v>
      </c>
      <c r="D179">
        <v>2.8199999999999999E-2</v>
      </c>
      <c r="P179" t="s">
        <v>540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541</v>
      </c>
      <c r="B180">
        <v>8.4199999999999997E-2</v>
      </c>
      <c r="C180">
        <v>0.1153</v>
      </c>
      <c r="D180">
        <v>5.1499999999999997E-2</v>
      </c>
      <c r="P180" t="s">
        <v>541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542</v>
      </c>
      <c r="B181">
        <v>2.2700000000000001E-2</v>
      </c>
      <c r="C181">
        <v>1.66E-2</v>
      </c>
      <c r="D181">
        <v>1.13999999999999E-2</v>
      </c>
      <c r="P181" t="s">
        <v>542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543</v>
      </c>
      <c r="B182">
        <v>-1.1499999999999899E-2</v>
      </c>
      <c r="C182">
        <v>-4.5499999999999999E-2</v>
      </c>
      <c r="D182">
        <v>-1.4800000000000001E-2</v>
      </c>
      <c r="P182" t="s">
        <v>543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544</v>
      </c>
      <c r="B183">
        <v>5.67E-2</v>
      </c>
      <c r="C183">
        <v>5.3899999999999899E-2</v>
      </c>
      <c r="D183">
        <v>3.15E-2</v>
      </c>
      <c r="P183" t="s">
        <v>544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545</v>
      </c>
      <c r="B184">
        <v>4.3099999999999999E-2</v>
      </c>
      <c r="C184">
        <v>4.0999999999999898E-2</v>
      </c>
      <c r="D184">
        <v>3.4500000000000003E-2</v>
      </c>
      <c r="P184" t="s">
        <v>545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546</v>
      </c>
      <c r="B185">
        <v>-8.0999999999999996E-3</v>
      </c>
      <c r="C185">
        <v>8.1999999999999903E-3</v>
      </c>
      <c r="D185">
        <v>1.8100000000000002E-2</v>
      </c>
      <c r="P185" t="s">
        <v>546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547</v>
      </c>
      <c r="B186">
        <v>-0.1123</v>
      </c>
      <c r="C186">
        <v>-0.1081</v>
      </c>
      <c r="D186">
        <v>-7.9100000000000004E-2</v>
      </c>
      <c r="P186" t="s">
        <v>547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548</v>
      </c>
      <c r="B187">
        <v>3.4099999999999998E-2</v>
      </c>
      <c r="C187">
        <v>2.7300000000000001E-2</v>
      </c>
      <c r="D187">
        <v>3.3500000000000002E-2</v>
      </c>
      <c r="P187" t="s">
        <v>548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549</v>
      </c>
      <c r="B188">
        <v>1.66E-2</v>
      </c>
      <c r="C188">
        <v>-2.12E-2</v>
      </c>
      <c r="D188">
        <v>1.0500000000000001E-2</v>
      </c>
      <c r="P188" t="s">
        <v>549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550</v>
      </c>
      <c r="B189">
        <v>0.05</v>
      </c>
      <c r="C189">
        <v>9.6199999999999994E-2</v>
      </c>
      <c r="D189">
        <v>4.3499999999999997E-2</v>
      </c>
      <c r="P189" t="s">
        <v>550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551</v>
      </c>
      <c r="B190">
        <v>-2.8299999999999999E-2</v>
      </c>
      <c r="C190">
        <v>-2.7199999999999998E-2</v>
      </c>
      <c r="D190">
        <v>-1.23E-2</v>
      </c>
      <c r="P190" t="s">
        <v>551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552</v>
      </c>
      <c r="B191">
        <v>6.4899999999999999E-2</v>
      </c>
      <c r="C191">
        <v>8.4699999999999998E-2</v>
      </c>
      <c r="D191">
        <v>4.5999999999999999E-2</v>
      </c>
      <c r="P191" t="s">
        <v>552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553</v>
      </c>
      <c r="B192">
        <v>7.4000000000000003E-3</v>
      </c>
      <c r="C192">
        <v>5.3E-3</v>
      </c>
      <c r="D192">
        <v>9.2999999999999992E-3</v>
      </c>
      <c r="P192" t="s">
        <v>553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554</v>
      </c>
      <c r="B193">
        <v>-1.3899999999999999E-2</v>
      </c>
      <c r="C193">
        <v>-2.4799999999999999E-2</v>
      </c>
      <c r="D193">
        <v>-1.04E-2</v>
      </c>
      <c r="P193" t="s">
        <v>554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555</v>
      </c>
      <c r="B194">
        <v>4.6600000000000003E-2</v>
      </c>
      <c r="C194">
        <v>5.74E-2</v>
      </c>
      <c r="D194">
        <v>5.1799999999999999E-2</v>
      </c>
      <c r="P194" t="s">
        <v>555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556</v>
      </c>
      <c r="B195">
        <v>1.58999999999999E-2</v>
      </c>
      <c r="C195">
        <v>2.75E-2</v>
      </c>
      <c r="D195">
        <v>1.6199999999999999E-2</v>
      </c>
      <c r="P195" t="s">
        <v>556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557</v>
      </c>
      <c r="B196">
        <v>6.3E-2</v>
      </c>
      <c r="C196">
        <v>8.3099999999999993E-2</v>
      </c>
      <c r="D196">
        <v>4.87E-2</v>
      </c>
      <c r="P196" t="s">
        <v>557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558</v>
      </c>
      <c r="B197">
        <v>1.0000000000000099E-4</v>
      </c>
      <c r="C197">
        <v>-3.95E-2</v>
      </c>
      <c r="D197">
        <v>9.7000000000000003E-3</v>
      </c>
      <c r="P197" t="s">
        <v>558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559</v>
      </c>
      <c r="B198">
        <v>-7.2300000000000003E-2</v>
      </c>
      <c r="C198">
        <v>-0.13059999999999999</v>
      </c>
      <c r="D198">
        <v>-4.6600000000000003E-2</v>
      </c>
      <c r="P198" t="s">
        <v>559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560</v>
      </c>
      <c r="B199">
        <v>6.2E-2</v>
      </c>
      <c r="C199">
        <v>2.1999999999999999E-2</v>
      </c>
      <c r="D199">
        <v>5.8899999999999897E-2</v>
      </c>
      <c r="P199" t="s">
        <v>560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561</v>
      </c>
      <c r="B200">
        <v>2.7400000000000001E-2</v>
      </c>
      <c r="C200">
        <v>2.5000000000000001E-2</v>
      </c>
      <c r="D200">
        <v>7.6E-3</v>
      </c>
      <c r="P200" t="s">
        <v>561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562</v>
      </c>
      <c r="B201">
        <v>6.3099999999999906E-2</v>
      </c>
      <c r="C201">
        <v>3.9599999999999899E-2</v>
      </c>
      <c r="D201">
        <v>6.6000000000000003E-2</v>
      </c>
      <c r="P201" t="s">
        <v>562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563</v>
      </c>
      <c r="B202">
        <v>-3.29999999999999E-3</v>
      </c>
      <c r="C202">
        <v>-5.1499999999999997E-2</v>
      </c>
      <c r="D202">
        <v>4.5199999999999997E-2</v>
      </c>
      <c r="P202" t="s">
        <v>563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564</v>
      </c>
      <c r="B203">
        <v>-0.1169</v>
      </c>
      <c r="C203">
        <v>-3.6999999999999998E-2</v>
      </c>
      <c r="D203">
        <v>-0.11109999999999901</v>
      </c>
      <c r="P203" t="s">
        <v>564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565</v>
      </c>
      <c r="B204">
        <v>5.2299999999999999E-2</v>
      </c>
      <c r="C204">
        <v>6.8499999999999894E-2</v>
      </c>
      <c r="D204">
        <v>7.0499999999999993E-2</v>
      </c>
      <c r="P204" t="s">
        <v>565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566</v>
      </c>
      <c r="B205">
        <v>6.0699999999999997E-2</v>
      </c>
      <c r="C205">
        <v>8.1000000000000003E-2</v>
      </c>
      <c r="D205">
        <v>4.7800000000000002E-2</v>
      </c>
      <c r="P205" t="s">
        <v>566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567</v>
      </c>
      <c r="B206">
        <v>3.6700000000000003E-2</v>
      </c>
      <c r="C206">
        <v>4.7199999999999999E-2</v>
      </c>
      <c r="D206">
        <v>3.2599999999999997E-2</v>
      </c>
      <c r="P206" t="s">
        <v>567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568</v>
      </c>
      <c r="B207">
        <v>7.0199999999999999E-2</v>
      </c>
      <c r="C207">
        <v>0.1023</v>
      </c>
      <c r="D207">
        <v>3.7100000000000001E-2</v>
      </c>
      <c r="P207" t="s">
        <v>568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569</v>
      </c>
      <c r="B208">
        <v>2.4400000000000002E-2</v>
      </c>
      <c r="C208">
        <v>2.56999999999999E-2</v>
      </c>
      <c r="D208">
        <v>1.13999999999999E-2</v>
      </c>
      <c r="P208" t="s">
        <v>569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570</v>
      </c>
      <c r="B209">
        <v>2.9399999999999999E-2</v>
      </c>
      <c r="C209">
        <v>2.5000000000000001E-3</v>
      </c>
      <c r="D209">
        <v>7.4999999999999997E-3</v>
      </c>
      <c r="P209" t="s">
        <v>570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571</v>
      </c>
      <c r="B210">
        <v>2.01E-2</v>
      </c>
      <c r="C210">
        <v>-1.7100000000000001E-2</v>
      </c>
      <c r="D210">
        <v>1.03E-2</v>
      </c>
      <c r="P210" t="s">
        <v>571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572</v>
      </c>
      <c r="B211">
        <v>0.1055</v>
      </c>
      <c r="C211">
        <v>8.8999999999999999E-3</v>
      </c>
      <c r="D211">
        <v>6.4500000000000002E-2</v>
      </c>
      <c r="P211" t="s">
        <v>572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573</v>
      </c>
      <c r="B212">
        <v>-3.2099999999999997E-2</v>
      </c>
      <c r="C212">
        <v>-2.5000000000000001E-3</v>
      </c>
      <c r="D212">
        <v>-6.1999999999999998E-3</v>
      </c>
      <c r="P212" t="s">
        <v>573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574</v>
      </c>
      <c r="B213">
        <v>-0.04</v>
      </c>
      <c r="C213">
        <v>-7.1999999999999998E-3</v>
      </c>
      <c r="D213">
        <v>-1.37E-2</v>
      </c>
      <c r="P213" t="s">
        <v>574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575</v>
      </c>
      <c r="B214">
        <v>1.6400000000000001E-2</v>
      </c>
      <c r="C214">
        <v>-8.9999999999999998E-4</v>
      </c>
      <c r="D214">
        <v>1.8200000000000001E-2</v>
      </c>
      <c r="P214" t="s">
        <v>575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576</v>
      </c>
      <c r="B215">
        <v>4.7699999999999999E-2</v>
      </c>
      <c r="C215">
        <v>0.1024</v>
      </c>
      <c r="D215">
        <v>2.47E-2</v>
      </c>
      <c r="P215" t="s">
        <v>576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577</v>
      </c>
      <c r="B216">
        <v>-1.02999999999999E-2</v>
      </c>
      <c r="C216">
        <v>-1.3899999999999999E-2</v>
      </c>
      <c r="D216">
        <v>3.2000000000000002E-3</v>
      </c>
      <c r="P216" t="s">
        <v>577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578</v>
      </c>
      <c r="B217">
        <v>1.26E-2</v>
      </c>
      <c r="C217">
        <v>1E-3</v>
      </c>
      <c r="D217">
        <v>1.11E-2</v>
      </c>
      <c r="P217" t="s">
        <v>578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579</v>
      </c>
      <c r="B218">
        <v>-1.0099999999999901E-2</v>
      </c>
      <c r="C218">
        <v>4.3499999999999997E-2</v>
      </c>
      <c r="D218">
        <v>6.7999999999999996E-3</v>
      </c>
      <c r="P218" t="s">
        <v>579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580</v>
      </c>
      <c r="B219">
        <v>-3.0000000000000001E-3</v>
      </c>
      <c r="C219">
        <v>4.6100000000000002E-2</v>
      </c>
      <c r="D219">
        <v>-1.46E-2</v>
      </c>
      <c r="P219" t="s">
        <v>580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581</v>
      </c>
      <c r="B220">
        <v>-5.7599999999999998E-2</v>
      </c>
      <c r="C220">
        <v>-7.85E-2</v>
      </c>
      <c r="D220">
        <v>-3.0099999999999998E-2</v>
      </c>
      <c r="P220" t="s">
        <v>581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582</v>
      </c>
      <c r="B221">
        <v>-5.9299999999999999E-2</v>
      </c>
      <c r="C221">
        <v>-9.98E-2</v>
      </c>
      <c r="D221">
        <v>-8.0999999999999996E-3</v>
      </c>
      <c r="P221" t="s">
        <v>582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583</v>
      </c>
      <c r="B222">
        <v>6.13E-2</v>
      </c>
      <c r="C222">
        <v>3.5299999999999998E-2</v>
      </c>
      <c r="D222">
        <v>4.6399999999999997E-2</v>
      </c>
      <c r="P222" t="s">
        <v>583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584</v>
      </c>
      <c r="B223">
        <v>4.4299999999999999E-2</v>
      </c>
      <c r="C223">
        <v>3.6900000000000002E-2</v>
      </c>
      <c r="D223">
        <v>4.3999999999999997E-2</v>
      </c>
      <c r="P223" t="s">
        <v>584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585</v>
      </c>
      <c r="B224">
        <v>-2.7799999999999998E-2</v>
      </c>
      <c r="C224">
        <v>-5.2499999999999998E-2</v>
      </c>
      <c r="D224">
        <v>-2.1600000000000001E-2</v>
      </c>
      <c r="P224" t="s">
        <v>585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586</v>
      </c>
      <c r="B225">
        <v>-2.4400000000000002E-2</v>
      </c>
      <c r="C225">
        <v>-4.82E-2</v>
      </c>
      <c r="D225">
        <v>1.0800000000000001E-2</v>
      </c>
      <c r="P225" t="s">
        <v>586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587</v>
      </c>
      <c r="B226">
        <v>-4.9399999999999999E-2</v>
      </c>
      <c r="C226">
        <v>-9.2799999999999994E-2</v>
      </c>
      <c r="D226">
        <v>-1.6299999999999999E-2</v>
      </c>
      <c r="P226" t="s">
        <v>587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588</v>
      </c>
      <c r="B227">
        <v>-8.8999999999999999E-3</v>
      </c>
      <c r="C227">
        <v>-4.4199999999999899E-2</v>
      </c>
      <c r="D227">
        <v>2.1600000000000001E-2</v>
      </c>
      <c r="P227" t="s">
        <v>588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589</v>
      </c>
      <c r="B228">
        <v>4.3999999999999997E-2</v>
      </c>
      <c r="C228">
        <v>5.7500000000000002E-2</v>
      </c>
      <c r="D228">
        <v>3.4700000000000002E-2</v>
      </c>
      <c r="P228" t="s">
        <v>589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590</v>
      </c>
      <c r="B229">
        <v>-2.93E-2</v>
      </c>
      <c r="C229">
        <v>-6.5099999999999894E-2</v>
      </c>
      <c r="D229">
        <v>-2.23E-2</v>
      </c>
      <c r="P229" t="s">
        <v>590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591</v>
      </c>
      <c r="B230">
        <v>-2.1299999999999999E-2</v>
      </c>
      <c r="C230">
        <v>-9.0499999999999997E-2</v>
      </c>
      <c r="D230">
        <v>-1.6999999999999999E-3</v>
      </c>
      <c r="P230" t="s">
        <v>591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592</v>
      </c>
      <c r="B231">
        <v>-2.1399999999999898E-2</v>
      </c>
      <c r="C231">
        <v>-6.7000000000000004E-2</v>
      </c>
      <c r="D231">
        <v>-7.9000000000000008E-3</v>
      </c>
      <c r="P231" t="s">
        <v>592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593</v>
      </c>
      <c r="B232">
        <v>0.11899999999999999</v>
      </c>
      <c r="C232">
        <v>0.1069</v>
      </c>
      <c r="D232">
        <v>0.1138</v>
      </c>
      <c r="P232" t="s">
        <v>593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594</v>
      </c>
      <c r="B233">
        <v>1.7999999999999999E-2</v>
      </c>
      <c r="C233">
        <v>-3.4500000000000003E-2</v>
      </c>
      <c r="D233">
        <v>1.3299999999999999E-2</v>
      </c>
      <c r="P233" t="s">
        <v>594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595</v>
      </c>
      <c r="B234">
        <v>0.11890000000000001</v>
      </c>
      <c r="C234">
        <v>0.1371</v>
      </c>
      <c r="D234">
        <v>9.4E-2</v>
      </c>
      <c r="P234" t="s">
        <v>595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596</v>
      </c>
      <c r="B235">
        <v>5.2999999999999999E-2</v>
      </c>
      <c r="C235">
        <v>1.6299999999999999E-2</v>
      </c>
      <c r="D235">
        <v>4.4400000000000002E-2</v>
      </c>
      <c r="P235" t="s">
        <v>596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597</v>
      </c>
      <c r="B236">
        <v>1.2200000000000001E-2</v>
      </c>
      <c r="C236">
        <v>3.8300000000000001E-2</v>
      </c>
      <c r="D236">
        <v>4.0999999999999899E-3</v>
      </c>
      <c r="P236" t="s">
        <v>597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598</v>
      </c>
      <c r="B237">
        <v>4.2900000000000001E-2</v>
      </c>
      <c r="C237">
        <v>7.0099999999999996E-2</v>
      </c>
      <c r="D237">
        <v>2.8199999999999999E-2</v>
      </c>
      <c r="P237" t="s">
        <v>598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599</v>
      </c>
      <c r="B238">
        <v>3.2099999999999997E-2</v>
      </c>
      <c r="C238">
        <v>-0.02</v>
      </c>
      <c r="D238">
        <v>2.2499999999999999E-2</v>
      </c>
      <c r="P238" t="s">
        <v>599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600</v>
      </c>
      <c r="B239">
        <v>3.4500000000000003E-2</v>
      </c>
      <c r="C239">
        <v>2.1899999999999999E-2</v>
      </c>
      <c r="D239">
        <v>2.9499999999999998E-2</v>
      </c>
      <c r="P239" t="s">
        <v>600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601</v>
      </c>
      <c r="B240">
        <v>7.3799999999999893E-2</v>
      </c>
      <c r="C240">
        <v>6.5599999999999895E-2</v>
      </c>
      <c r="D240">
        <v>6.3899999999999998E-2</v>
      </c>
      <c r="P240" t="s">
        <v>601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602</v>
      </c>
      <c r="B241">
        <v>1.21E-2</v>
      </c>
      <c r="C241">
        <v>8.8099999999999998E-2</v>
      </c>
      <c r="D241">
        <v>-2.33999999999999E-2</v>
      </c>
      <c r="P241" t="s">
        <v>602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603</v>
      </c>
      <c r="B242">
        <v>3.7399999999999899E-2</v>
      </c>
      <c r="C242">
        <v>4.7699999999999902E-2</v>
      </c>
      <c r="D242">
        <v>1.5699999999999999E-2</v>
      </c>
      <c r="P242" t="s">
        <v>603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604</v>
      </c>
      <c r="B243">
        <v>-3.3299999999999899E-2</v>
      </c>
      <c r="C243">
        <v>-2.6800000000000001E-2</v>
      </c>
      <c r="D243">
        <v>-2.1899999999999999E-2</v>
      </c>
      <c r="P243" t="s">
        <v>604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605</v>
      </c>
      <c r="B244">
        <v>2.5999999999999999E-3</v>
      </c>
      <c r="C244">
        <v>-6.8999999999999999E-3</v>
      </c>
      <c r="D244">
        <v>0.01</v>
      </c>
      <c r="P244" t="s">
        <v>605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606</v>
      </c>
      <c r="B245">
        <v>1.67E-2</v>
      </c>
      <c r="C245">
        <v>3.5299999999999998E-2</v>
      </c>
      <c r="D245">
        <v>3.4500000000000003E-2</v>
      </c>
      <c r="P245" t="s">
        <v>606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607</v>
      </c>
      <c r="B246">
        <v>-2.6800000000000001E-2</v>
      </c>
      <c r="C246">
        <v>-1.8200000000000001E-2</v>
      </c>
      <c r="D246">
        <v>8.8000000000000005E-3</v>
      </c>
      <c r="P246" t="s">
        <v>607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608</v>
      </c>
      <c r="B247">
        <v>2.86E-2</v>
      </c>
      <c r="C247">
        <v>4.8499999999999897E-2</v>
      </c>
      <c r="D247">
        <v>1.3100000000000001E-2</v>
      </c>
      <c r="P247" t="s">
        <v>608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609</v>
      </c>
      <c r="B248">
        <v>-1.04999999999999E-2</v>
      </c>
      <c r="C248">
        <v>2.0000000000000001E-4</v>
      </c>
      <c r="D248">
        <v>-2.79999999999999E-2</v>
      </c>
      <c r="P248" t="s">
        <v>609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610</v>
      </c>
      <c r="B249">
        <v>-1.1599999999999999E-2</v>
      </c>
      <c r="C249">
        <v>-1.8200000000000001E-2</v>
      </c>
      <c r="D249">
        <v>1.1999999999999999E-3</v>
      </c>
      <c r="P249" t="s">
        <v>610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611</v>
      </c>
      <c r="B250">
        <v>-4.1099999999999998E-2</v>
      </c>
      <c r="C250">
        <v>-5.7000000000000002E-2</v>
      </c>
      <c r="D250">
        <v>-3.39E-2</v>
      </c>
      <c r="P250" t="s">
        <v>611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612</v>
      </c>
      <c r="B251">
        <v>1.3599999999999999E-2</v>
      </c>
      <c r="C251">
        <v>-8.6E-3</v>
      </c>
      <c r="D251">
        <v>-7.4000000000000003E-3</v>
      </c>
      <c r="P251" t="s">
        <v>612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613</v>
      </c>
      <c r="B252">
        <v>3.0000000000000001E-3</v>
      </c>
      <c r="C252">
        <v>-9.2999999999999992E-3</v>
      </c>
      <c r="D252">
        <v>4.5999999999999999E-3</v>
      </c>
      <c r="P252" t="s">
        <v>613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614</v>
      </c>
      <c r="B253">
        <v>-5.1899999999999898E-2</v>
      </c>
      <c r="C253">
        <v>-8.7499999999999994E-2</v>
      </c>
      <c r="D253">
        <v>-3.2000000000000001E-2</v>
      </c>
      <c r="P253" t="s">
        <v>614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615</v>
      </c>
      <c r="B254">
        <v>2.5700000000000001E-2</v>
      </c>
      <c r="C254">
        <v>1.32E-2</v>
      </c>
      <c r="D254">
        <v>5.4100000000000002E-2</v>
      </c>
      <c r="P254" t="s">
        <v>615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616</v>
      </c>
      <c r="B255">
        <v>-1.9199999999999998E-2</v>
      </c>
      <c r="C255">
        <v>-6.9199999999999998E-2</v>
      </c>
      <c r="D255">
        <v>-1E-4</v>
      </c>
      <c r="P255" t="s">
        <v>616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617</v>
      </c>
      <c r="B256">
        <v>0.11109999999999901</v>
      </c>
      <c r="C256">
        <v>0.13539999999999999</v>
      </c>
      <c r="D256">
        <v>7.5499999999999998E-2</v>
      </c>
      <c r="P256" t="s">
        <v>617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618</v>
      </c>
      <c r="B257">
        <v>5.9999999999999897E-4</v>
      </c>
      <c r="C257">
        <v>-3.3500000000000002E-2</v>
      </c>
      <c r="D257">
        <v>1.83E-2</v>
      </c>
      <c r="P257" t="s">
        <v>618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619</v>
      </c>
      <c r="B258">
        <v>1.6000000000000001E-3</v>
      </c>
      <c r="C258">
        <v>-3.39E-2</v>
      </c>
      <c r="D258">
        <v>2.53E-2</v>
      </c>
      <c r="P258" t="s">
        <v>619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620</v>
      </c>
      <c r="B259">
        <v>-1.03E-2</v>
      </c>
      <c r="C259">
        <v>-4.5899999999999899E-2</v>
      </c>
      <c r="D259">
        <v>1.06E-2</v>
      </c>
      <c r="P259" t="s">
        <v>620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621</v>
      </c>
      <c r="B260">
        <v>2.4799999999999999E-2</v>
      </c>
      <c r="C260">
        <v>9.8999999999999904E-3</v>
      </c>
      <c r="D260">
        <v>2.41E-2</v>
      </c>
      <c r="P260" t="s">
        <v>621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622</v>
      </c>
      <c r="B261">
        <v>8.6400000000000005E-2</v>
      </c>
      <c r="C261">
        <v>0.1651</v>
      </c>
      <c r="D261">
        <v>4.1200000000000001E-2</v>
      </c>
      <c r="P261" t="s">
        <v>622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623</v>
      </c>
      <c r="B262">
        <v>1.7999999999999999E-2</v>
      </c>
      <c r="C262">
        <v>2.5000000000000001E-3</v>
      </c>
      <c r="D262">
        <v>2.92E-2</v>
      </c>
      <c r="P262" t="s">
        <v>623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624</v>
      </c>
      <c r="B263">
        <v>-2.1999999999999902E-3</v>
      </c>
      <c r="C263">
        <v>-9.1999999999999998E-3</v>
      </c>
      <c r="D263">
        <v>3.4200000000000001E-2</v>
      </c>
      <c r="P263" t="s">
        <v>624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625</v>
      </c>
      <c r="B264">
        <v>-2.3999999999999898E-3</v>
      </c>
      <c r="C264">
        <v>-3.3099999999999997E-2</v>
      </c>
      <c r="D264">
        <v>-3.8999999999999998E-3</v>
      </c>
      <c r="P264" t="s">
        <v>625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626</v>
      </c>
      <c r="B265">
        <v>5.7500000000000002E-2</v>
      </c>
      <c r="C265">
        <v>-6.4000000000000003E-3</v>
      </c>
      <c r="D265">
        <v>6.8499999999999894E-2</v>
      </c>
      <c r="P265" t="s">
        <v>626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627</v>
      </c>
      <c r="B266">
        <v>1.8200000000000001E-2</v>
      </c>
      <c r="C266">
        <v>-1.2E-2</v>
      </c>
      <c r="D266">
        <v>2.8799999999999999E-2</v>
      </c>
      <c r="P266" t="s">
        <v>627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628</v>
      </c>
      <c r="B267">
        <v>-1.1999999999999999E-3</v>
      </c>
      <c r="C267">
        <v>2.7699999999999999E-2</v>
      </c>
      <c r="D267">
        <v>-3.0499999999999999E-2</v>
      </c>
      <c r="P267" t="s">
        <v>628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629</v>
      </c>
      <c r="B268">
        <v>-4.7000000000000002E-3</v>
      </c>
      <c r="C268">
        <v>-3.1800000000000002E-2</v>
      </c>
      <c r="D268">
        <v>9.8999999999999904E-3</v>
      </c>
      <c r="P268" t="s">
        <v>629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630</v>
      </c>
      <c r="B269">
        <v>-3.9399999999999998E-2</v>
      </c>
      <c r="C269">
        <v>-8.8099999999999998E-2</v>
      </c>
      <c r="D269">
        <v>-2.1899999999999999E-2</v>
      </c>
      <c r="P269" t="s">
        <v>630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631</v>
      </c>
      <c r="B270">
        <v>4.6699999999999901E-2</v>
      </c>
      <c r="C270">
        <v>5.0000000000000001E-4</v>
      </c>
      <c r="D270">
        <v>5.16E-2</v>
      </c>
      <c r="P270" t="s">
        <v>631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632</v>
      </c>
      <c r="B271">
        <v>7.0900000000000005E-2</v>
      </c>
      <c r="C271">
        <v>6.7500000000000004E-2</v>
      </c>
      <c r="D271">
        <v>7.2599999999999998E-2</v>
      </c>
      <c r="P271" t="s">
        <v>632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633</v>
      </c>
      <c r="B272">
        <v>4.53E-2</v>
      </c>
      <c r="C272">
        <v>3.49E-2</v>
      </c>
      <c r="D272">
        <v>4.7199999999999999E-2</v>
      </c>
      <c r="P272" t="s">
        <v>633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634</v>
      </c>
      <c r="B273">
        <v>1.21E-2</v>
      </c>
      <c r="C273">
        <v>-2.04999999999999E-2</v>
      </c>
      <c r="D273">
        <v>1.4800000000000001E-2</v>
      </c>
      <c r="P273" t="s">
        <v>634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635</v>
      </c>
      <c r="B274">
        <v>7.6600000000000001E-2</v>
      </c>
      <c r="C274">
        <v>4.58E-2</v>
      </c>
      <c r="D274">
        <v>8.0799999999999997E-2</v>
      </c>
      <c r="P274" t="s">
        <v>635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636</v>
      </c>
      <c r="B275">
        <v>5.4799999999999897E-2</v>
      </c>
      <c r="C275">
        <v>2.63E-2</v>
      </c>
      <c r="D275">
        <v>6.2600000000000003E-2</v>
      </c>
      <c r="P275" t="s">
        <v>636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637</v>
      </c>
      <c r="B276">
        <v>-7.9000000000000008E-3</v>
      </c>
      <c r="C276">
        <v>-7.9000000000000008E-3</v>
      </c>
      <c r="D276">
        <v>-2.8999999999999998E-3</v>
      </c>
      <c r="P276" t="s">
        <v>637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638</v>
      </c>
      <c r="B277">
        <v>5.11E-2</v>
      </c>
      <c r="C277">
        <v>4.9599999999999998E-2</v>
      </c>
      <c r="D277">
        <v>5.3800000000000001E-2</v>
      </c>
      <c r="P277" t="s">
        <v>638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639</v>
      </c>
      <c r="B278">
        <v>1.55E-2</v>
      </c>
      <c r="C278">
        <v>-4.2000000000000003E-2</v>
      </c>
      <c r="D278">
        <v>5.0199999999999897E-2</v>
      </c>
      <c r="P278" t="s">
        <v>639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640</v>
      </c>
      <c r="B279">
        <v>-5.9299999999999999E-2</v>
      </c>
      <c r="C279">
        <v>-0.1188</v>
      </c>
      <c r="D279">
        <v>-1.35E-2</v>
      </c>
      <c r="P279" t="s">
        <v>640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641</v>
      </c>
      <c r="B280">
        <v>6.5299999999999997E-2</v>
      </c>
      <c r="C280">
        <v>0.11119999999999999</v>
      </c>
      <c r="D280">
        <v>6.4600000000000005E-2</v>
      </c>
      <c r="P280" t="s">
        <v>641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642</v>
      </c>
      <c r="B281">
        <v>-8.1499999999999906E-2</v>
      </c>
      <c r="C281">
        <v>-1.2E-2</v>
      </c>
      <c r="D281">
        <v>-8.72E-2</v>
      </c>
      <c r="P281" t="s">
        <v>642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643</v>
      </c>
      <c r="B282">
        <v>5.1200000000000002E-2</v>
      </c>
      <c r="C282">
        <v>1.9099999999999999E-2</v>
      </c>
      <c r="D282">
        <v>5.8700000000000002E-2</v>
      </c>
      <c r="P282" t="s">
        <v>643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644</v>
      </c>
      <c r="B283">
        <v>1.5599999999999999E-2</v>
      </c>
      <c r="C283">
        <v>4.4999999999999997E-3</v>
      </c>
      <c r="D283">
        <v>1.43E-2</v>
      </c>
      <c r="P283" t="s">
        <v>644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645</v>
      </c>
      <c r="B284">
        <v>-2.7799999999999998E-2</v>
      </c>
      <c r="C284">
        <v>-5.2199999999999899E-2</v>
      </c>
      <c r="D284">
        <v>-2.3099999999999999E-2</v>
      </c>
      <c r="P284" t="s">
        <v>645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646</v>
      </c>
      <c r="B285">
        <v>0.12889999999999999</v>
      </c>
      <c r="C285">
        <v>0.1416</v>
      </c>
      <c r="D285">
        <v>0.1103</v>
      </c>
      <c r="P285" t="s">
        <v>646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647</v>
      </c>
      <c r="B286">
        <v>4.8199999999999903E-2</v>
      </c>
      <c r="C286">
        <v>8.2699999999999996E-2</v>
      </c>
      <c r="D286">
        <v>6.3E-3</v>
      </c>
      <c r="P286" t="s">
        <v>647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648</v>
      </c>
      <c r="B287">
        <v>2.10999999999999E-2</v>
      </c>
      <c r="C287">
        <v>3.0000000000000001E-3</v>
      </c>
      <c r="D287">
        <v>1.9599999999999999E-2</v>
      </c>
      <c r="P287" t="s">
        <v>648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649</v>
      </c>
      <c r="B288">
        <v>-1.6699999999999899E-2</v>
      </c>
      <c r="C288">
        <v>-4.9500000000000002E-2</v>
      </c>
      <c r="D288">
        <v>-2.8399999999999901E-2</v>
      </c>
      <c r="P288" t="s">
        <v>649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650</v>
      </c>
      <c r="B289">
        <v>4.8999999999999998E-3</v>
      </c>
      <c r="C289">
        <v>1.2500000000000001E-2</v>
      </c>
      <c r="D289">
        <v>1.01E-2</v>
      </c>
      <c r="P289" t="s">
        <v>650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651</v>
      </c>
      <c r="B290">
        <v>4.4199999999999899E-2</v>
      </c>
      <c r="C290">
        <v>2.1700000000000001E-2</v>
      </c>
      <c r="D290">
        <v>5.4800000000000001E-2</v>
      </c>
      <c r="P290" t="s">
        <v>651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652</v>
      </c>
      <c r="B291">
        <v>4.3099999999999999E-2</v>
      </c>
      <c r="C291">
        <v>3.04E-2</v>
      </c>
      <c r="D291">
        <v>2.79999999999999E-2</v>
      </c>
      <c r="P291" t="s">
        <v>652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653</v>
      </c>
      <c r="B292">
        <v>3.9899999999999998E-2</v>
      </c>
      <c r="C292">
        <v>3.32E-2</v>
      </c>
      <c r="D292">
        <v>3.6200000000000003E-2</v>
      </c>
      <c r="P292" t="s">
        <v>653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654</v>
      </c>
      <c r="B293">
        <v>-2.1399999999999999E-2</v>
      </c>
      <c r="C293">
        <v>-0.03</v>
      </c>
      <c r="D293">
        <v>-1.5900000000000001E-2</v>
      </c>
      <c r="P293" t="s">
        <v>654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655</v>
      </c>
      <c r="B294">
        <v>-0.22639999999999999</v>
      </c>
      <c r="C294">
        <v>-0.23899999999999999</v>
      </c>
      <c r="D294">
        <v>-0.1371</v>
      </c>
      <c r="P294" t="s">
        <v>655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656</v>
      </c>
      <c r="B295">
        <v>-7.4199999999999905E-2</v>
      </c>
      <c r="C295">
        <v>-5.9400000000000001E-2</v>
      </c>
      <c r="D295">
        <v>-7.5700000000000003E-2</v>
      </c>
      <c r="P295" t="s">
        <v>656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657</v>
      </c>
      <c r="B296">
        <v>7.1999999999999995E-2</v>
      </c>
      <c r="C296">
        <v>2.0199999999999999E-2</v>
      </c>
      <c r="D296">
        <v>3.8899999999999997E-2</v>
      </c>
      <c r="P296" t="s">
        <v>657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658</v>
      </c>
      <c r="B297">
        <v>4.4999999999999998E-2</v>
      </c>
      <c r="C297">
        <v>7.4200000000000002E-2</v>
      </c>
      <c r="D297">
        <v>7.4499999999999997E-2</v>
      </c>
      <c r="P297" t="s">
        <v>658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659</v>
      </c>
      <c r="B298">
        <v>5.21E-2</v>
      </c>
      <c r="C298">
        <v>8.7499999999999994E-2</v>
      </c>
      <c r="D298">
        <v>2.04999999999999E-2</v>
      </c>
      <c r="P298" t="s">
        <v>659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660</v>
      </c>
      <c r="B299">
        <v>-1.83E-2</v>
      </c>
      <c r="C299">
        <v>2E-3</v>
      </c>
      <c r="D299">
        <v>-1.8700000000000001E-2</v>
      </c>
      <c r="P299" t="s">
        <v>660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661</v>
      </c>
      <c r="B300">
        <v>1.0200000000000001E-2</v>
      </c>
      <c r="C300">
        <v>-3.2000000000000002E-3</v>
      </c>
      <c r="D300">
        <v>1.5100000000000001E-2</v>
      </c>
      <c r="P300" t="s">
        <v>661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662</v>
      </c>
      <c r="B301">
        <v>2.2000000000000001E-3</v>
      </c>
      <c r="C301">
        <v>-3.0499999999999999E-2</v>
      </c>
      <c r="D301">
        <v>1.5699999999999999E-2</v>
      </c>
      <c r="P301" t="s">
        <v>662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663</v>
      </c>
      <c r="B302">
        <v>5.28E-2</v>
      </c>
      <c r="C302">
        <v>9.6799999999999997E-2</v>
      </c>
      <c r="D302">
        <v>1.52E-2</v>
      </c>
      <c r="P302" t="s">
        <v>663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664</v>
      </c>
      <c r="B303">
        <v>-7.4000000000000003E-3</v>
      </c>
      <c r="C303">
        <v>-2.41E-2</v>
      </c>
      <c r="D303">
        <v>5.1999999999999998E-3</v>
      </c>
      <c r="P303" t="s">
        <v>664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665</v>
      </c>
      <c r="B304">
        <v>-2.7199999999999998E-2</v>
      </c>
      <c r="C304">
        <v>-3.7100000000000001E-2</v>
      </c>
      <c r="D304">
        <v>-1.01E-2</v>
      </c>
      <c r="P304" t="s">
        <v>665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666</v>
      </c>
      <c r="B305">
        <v>3.9199999999999999E-2</v>
      </c>
      <c r="C305">
        <v>2.0099999999999899E-2</v>
      </c>
      <c r="D305">
        <v>2.63E-2</v>
      </c>
      <c r="P305" t="s">
        <v>666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667</v>
      </c>
      <c r="B306">
        <v>1.75999999999999E-2</v>
      </c>
      <c r="C306">
        <v>6.1999999999999998E-3</v>
      </c>
      <c r="D306">
        <v>2.7E-2</v>
      </c>
      <c r="P306" t="s">
        <v>667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668</v>
      </c>
      <c r="B307">
        <v>-1.72E-2</v>
      </c>
      <c r="C307">
        <v>-3.9300000000000002E-2</v>
      </c>
      <c r="D307">
        <v>-8.8999999999999999E-3</v>
      </c>
      <c r="P307" t="s">
        <v>668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669</v>
      </c>
      <c r="B308">
        <v>2.12E-2</v>
      </c>
      <c r="C308">
        <v>2.4899999999999999E-2</v>
      </c>
      <c r="D308">
        <v>1.3599999999999999E-2</v>
      </c>
      <c r="P308" t="s">
        <v>669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670</v>
      </c>
      <c r="B309">
        <v>6.6500000000000004E-2</v>
      </c>
      <c r="C309">
        <v>8.4900000000000003E-2</v>
      </c>
      <c r="D309">
        <v>4.6600000000000003E-2</v>
      </c>
      <c r="P309" t="s">
        <v>670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671</v>
      </c>
      <c r="B310">
        <v>-1.6399999999999901E-2</v>
      </c>
      <c r="C310">
        <v>-1.7100000000000001E-2</v>
      </c>
      <c r="D310">
        <v>-1.9099999999999999E-2</v>
      </c>
      <c r="P310" t="s">
        <v>671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672</v>
      </c>
      <c r="B311">
        <v>2.24E-2</v>
      </c>
      <c r="C311">
        <v>-1.9199999999999998E-2</v>
      </c>
      <c r="D311">
        <v>2.6099999999999901E-2</v>
      </c>
      <c r="P311" t="s">
        <v>672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673</v>
      </c>
      <c r="B312">
        <v>4.9999999999999899E-2</v>
      </c>
      <c r="C312">
        <v>2.1899999999999999E-2</v>
      </c>
      <c r="D312">
        <v>4.6100000000000002E-2</v>
      </c>
      <c r="P312" t="s">
        <v>673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674</v>
      </c>
      <c r="B313">
        <v>4.1399999999999999E-2</v>
      </c>
      <c r="C313">
        <v>3.4000000000000002E-2</v>
      </c>
      <c r="D313">
        <v>4.0999999999999898E-2</v>
      </c>
      <c r="P313" t="s">
        <v>674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675</v>
      </c>
      <c r="B314">
        <v>-6.4000000000000003E-3</v>
      </c>
      <c r="C314">
        <v>-3.4500000000000003E-2</v>
      </c>
      <c r="D314">
        <v>1.1299999999999999E-2</v>
      </c>
      <c r="P314" t="s">
        <v>675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676</v>
      </c>
      <c r="B315">
        <v>7.9000000000000001E-2</v>
      </c>
      <c r="C315">
        <v>-8.3999999999999995E-3</v>
      </c>
      <c r="D315">
        <v>6.0199999999999997E-2</v>
      </c>
      <c r="P315" t="s">
        <v>676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677</v>
      </c>
      <c r="B316">
        <v>2.18E-2</v>
      </c>
      <c r="C316">
        <v>0.01</v>
      </c>
      <c r="D316">
        <v>4.1999999999999997E-3</v>
      </c>
      <c r="P316" t="s">
        <v>677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678</v>
      </c>
      <c r="B317">
        <v>-1.0999999999999901E-3</v>
      </c>
      <c r="C317">
        <v>-3.1399999999999997E-2</v>
      </c>
      <c r="D317">
        <v>7.1999999999999998E-3</v>
      </c>
      <c r="P317" t="s">
        <v>678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679</v>
      </c>
      <c r="B318">
        <v>-2.9899999999999899E-2</v>
      </c>
      <c r="C318">
        <v>-9.98E-2</v>
      </c>
      <c r="D318">
        <v>-1.6999999999999999E-3</v>
      </c>
      <c r="P318" t="s">
        <v>679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680</v>
      </c>
      <c r="B319">
        <v>1.72E-2</v>
      </c>
      <c r="C319">
        <v>-2.6499999999999999E-2</v>
      </c>
      <c r="D319">
        <v>2.9499999999999998E-2</v>
      </c>
      <c r="P319" t="s">
        <v>680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681</v>
      </c>
      <c r="B320">
        <v>1.77E-2</v>
      </c>
      <c r="C320">
        <v>-1.37E-2</v>
      </c>
      <c r="D320">
        <v>4.6300000000000001E-2</v>
      </c>
      <c r="P320" t="s">
        <v>681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682</v>
      </c>
      <c r="B321">
        <v>-7.2800000000000004E-2</v>
      </c>
      <c r="C321">
        <v>-8.6599999999999996E-2</v>
      </c>
      <c r="D321">
        <v>-6.2399999999999997E-2</v>
      </c>
      <c r="P321" t="s">
        <v>682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683</v>
      </c>
      <c r="B322">
        <v>1.6799999999999999E-2</v>
      </c>
      <c r="C322">
        <v>2.98E-2</v>
      </c>
      <c r="D322">
        <v>4.1999999999999997E-3</v>
      </c>
      <c r="P322" t="s">
        <v>683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684</v>
      </c>
      <c r="B323">
        <v>2.47E-2</v>
      </c>
      <c r="C323">
        <v>1.6199999999999999E-2</v>
      </c>
      <c r="D323">
        <v>8.3000000000000001E-3</v>
      </c>
      <c r="P323" t="s">
        <v>684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685</v>
      </c>
      <c r="B324">
        <v>-2.6699999999999901E-2</v>
      </c>
      <c r="C324">
        <v>-7.6499999999999999E-2</v>
      </c>
      <c r="D324">
        <v>-3.3000000000000002E-2</v>
      </c>
      <c r="P324" t="s">
        <v>685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686</v>
      </c>
      <c r="B325">
        <v>9.0999999999999998E-2</v>
      </c>
      <c r="C325">
        <v>4.07E-2</v>
      </c>
      <c r="D325">
        <v>6.9400000000000003E-2</v>
      </c>
      <c r="P325" t="s">
        <v>686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687</v>
      </c>
      <c r="B326">
        <v>-4.5999999999999999E-3</v>
      </c>
      <c r="C326">
        <v>-2.3900000000000001E-2</v>
      </c>
      <c r="D326">
        <v>-8.9999999999999993E-3</v>
      </c>
      <c r="P326" t="s">
        <v>687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688</v>
      </c>
      <c r="B327">
        <v>-1.21999999999999E-2</v>
      </c>
      <c r="C327">
        <v>-9.2699999999999894E-2</v>
      </c>
      <c r="D327">
        <v>1.9900000000000001E-2</v>
      </c>
      <c r="P327" t="s">
        <v>688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689</v>
      </c>
      <c r="B328">
        <v>-9.4899999999999998E-2</v>
      </c>
      <c r="C328">
        <v>-0.1673</v>
      </c>
      <c r="D328">
        <v>-5.8899999999999897E-2</v>
      </c>
      <c r="P328" t="s">
        <v>689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690</v>
      </c>
      <c r="B329">
        <v>-5.5199999999999999E-2</v>
      </c>
      <c r="C329">
        <v>-0.14080000000000001</v>
      </c>
      <c r="D329">
        <v>-1.06E-2</v>
      </c>
      <c r="P329" t="s">
        <v>690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691</v>
      </c>
      <c r="B330">
        <v>-1.2399999999999901E-2</v>
      </c>
      <c r="C330">
        <v>-0.11169999999999999</v>
      </c>
      <c r="D330">
        <v>1.7000000000000001E-2</v>
      </c>
      <c r="P330" t="s">
        <v>691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692</v>
      </c>
      <c r="B331">
        <v>6.9199999999999998E-2</v>
      </c>
      <c r="C331">
        <v>0.1363</v>
      </c>
      <c r="D331">
        <v>3.4799999999999998E-2</v>
      </c>
      <c r="P331" t="s">
        <v>692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693</v>
      </c>
      <c r="B332">
        <v>3.0599999999999999E-2</v>
      </c>
      <c r="C332">
        <v>-1.2699999999999999E-2</v>
      </c>
      <c r="D332">
        <v>1.46E-2</v>
      </c>
      <c r="P332" t="s">
        <v>693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694</v>
      </c>
      <c r="B333">
        <v>5.21E-2</v>
      </c>
      <c r="C333">
        <v>8.0799999999999997E-2</v>
      </c>
      <c r="D333">
        <v>-6.7000000000000002E-3</v>
      </c>
      <c r="P333" t="s">
        <v>694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695</v>
      </c>
      <c r="B334">
        <v>7.6700000000000004E-2</v>
      </c>
      <c r="C334">
        <v>0.21690000000000001</v>
      </c>
      <c r="D334">
        <v>6.0400000000000002E-2</v>
      </c>
      <c r="P334" t="s">
        <v>695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696</v>
      </c>
      <c r="B335">
        <v>3.09E-2</v>
      </c>
      <c r="C335">
        <v>5.7799999999999997E-2</v>
      </c>
      <c r="D335">
        <v>2.4500000000000001E-2</v>
      </c>
      <c r="P335" t="s">
        <v>696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697</v>
      </c>
      <c r="B336">
        <v>2.4999999999999901E-3</v>
      </c>
      <c r="C336">
        <v>-2E-3</v>
      </c>
      <c r="D336">
        <v>5.4999999999999997E-3</v>
      </c>
      <c r="P336" t="s">
        <v>697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698</v>
      </c>
      <c r="B337">
        <v>4.1200000000000001E-2</v>
      </c>
      <c r="C337">
        <v>2.1499999999999998E-2</v>
      </c>
      <c r="D337">
        <v>2.0000000000000001E-4</v>
      </c>
      <c r="P337" t="s">
        <v>698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699</v>
      </c>
      <c r="B338">
        <v>-4.5199999999999997E-2</v>
      </c>
      <c r="C338">
        <v>-4.0599999999999997E-2</v>
      </c>
      <c r="D338">
        <v>-2.2599999999999999E-2</v>
      </c>
      <c r="P338" t="s">
        <v>699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700</v>
      </c>
      <c r="B339">
        <v>4.7300000000000002E-2</v>
      </c>
      <c r="C339">
        <v>1.8100000000000002E-2</v>
      </c>
      <c r="D339">
        <v>3.4799999999999998E-2</v>
      </c>
      <c r="P339" t="s">
        <v>700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701</v>
      </c>
      <c r="B340">
        <v>2.7799999999999998E-2</v>
      </c>
      <c r="C340">
        <v>5.7799999999999997E-2</v>
      </c>
      <c r="D340">
        <v>1.6799999999999999E-2</v>
      </c>
      <c r="P340" t="s">
        <v>701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702</v>
      </c>
      <c r="B341">
        <v>-1.1299999999999999E-2</v>
      </c>
      <c r="C341">
        <v>-6.0299999999999999E-2</v>
      </c>
      <c r="D341">
        <v>1.1599999999999999E-2</v>
      </c>
      <c r="P341" t="s">
        <v>702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703</v>
      </c>
      <c r="B342">
        <v>1.7100000000000001E-2</v>
      </c>
      <c r="C342">
        <v>7.4999999999999997E-3</v>
      </c>
      <c r="D342">
        <v>2.2700000000000001E-2</v>
      </c>
      <c r="P342" t="s">
        <v>703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704</v>
      </c>
      <c r="B343">
        <v>-3.7999999999999999E-2</v>
      </c>
      <c r="C343">
        <v>-8.3900000000000002E-2</v>
      </c>
      <c r="D343">
        <v>-2.18E-2</v>
      </c>
      <c r="P343" t="s">
        <v>704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705</v>
      </c>
      <c r="B344">
        <v>0.11219999999999999</v>
      </c>
      <c r="C344">
        <v>2.58E-2</v>
      </c>
      <c r="D344">
        <v>7.4099999999999999E-2</v>
      </c>
      <c r="P344" t="s">
        <v>705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706</v>
      </c>
      <c r="B345">
        <v>-2.4999999999999901E-3</v>
      </c>
      <c r="C345">
        <v>5.7299999999999997E-2</v>
      </c>
      <c r="D345">
        <v>-3.5299999999999998E-2</v>
      </c>
      <c r="P345" t="s">
        <v>706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707</v>
      </c>
      <c r="B346">
        <v>1.37E-2</v>
      </c>
      <c r="C346">
        <v>1.72E-2</v>
      </c>
      <c r="D346">
        <v>-1.03E-2</v>
      </c>
      <c r="P346" t="s">
        <v>707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708</v>
      </c>
      <c r="B347">
        <v>-2.3199999999999998E-2</v>
      </c>
      <c r="C347">
        <v>-5.1799999999999999E-2</v>
      </c>
      <c r="D347">
        <v>-1.5699999999999999E-2</v>
      </c>
      <c r="P347" t="s">
        <v>708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709</v>
      </c>
      <c r="B348">
        <v>1.3899999999999999E-2</v>
      </c>
      <c r="C348">
        <v>2.8E-3</v>
      </c>
      <c r="D348">
        <v>4.3400000000000001E-2</v>
      </c>
      <c r="P348" t="s">
        <v>709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710</v>
      </c>
      <c r="B349">
        <v>5.7999999999999996E-3</v>
      </c>
      <c r="C349">
        <v>3.39E-2</v>
      </c>
      <c r="D349">
        <v>9.1000000000000004E-3</v>
      </c>
      <c r="P349" t="s">
        <v>710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711</v>
      </c>
      <c r="B350">
        <v>-2.0199999999999899E-2</v>
      </c>
      <c r="C350">
        <v>-6.0199999999999997E-2</v>
      </c>
      <c r="D350">
        <v>1.4E-3</v>
      </c>
      <c r="P350" t="s">
        <v>711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712</v>
      </c>
      <c r="B351">
        <v>4.0799999999999899E-2</v>
      </c>
      <c r="C351">
        <v>2.3300000000000001E-2</v>
      </c>
      <c r="D351">
        <v>4.82E-2</v>
      </c>
      <c r="P351" t="s">
        <v>712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713</v>
      </c>
      <c r="B352">
        <v>-2.1199999999999899E-2</v>
      </c>
      <c r="C352">
        <v>-3.5499999999999997E-2</v>
      </c>
      <c r="D352">
        <v>-3.0000000000000001E-3</v>
      </c>
      <c r="P352" t="s">
        <v>713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714</v>
      </c>
      <c r="B353">
        <v>1.44999999999999E-2</v>
      </c>
      <c r="C353">
        <v>-5.0000000000000001E-4</v>
      </c>
      <c r="D353">
        <v>6.3E-3</v>
      </c>
      <c r="P353" t="s">
        <v>714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715</v>
      </c>
      <c r="B354">
        <v>1.2500000000000001E-2</v>
      </c>
      <c r="C354">
        <v>2.35E-2</v>
      </c>
      <c r="D354">
        <v>-1.39999999999999E-2</v>
      </c>
      <c r="P354" t="s">
        <v>715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716</v>
      </c>
      <c r="B355">
        <v>4.36E-2</v>
      </c>
      <c r="C355">
        <v>7.6600000000000001E-2</v>
      </c>
      <c r="D355">
        <v>5.7999999999999996E-3</v>
      </c>
      <c r="P355" t="s">
        <v>716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717</v>
      </c>
      <c r="B356">
        <v>1.8100000000000002E-2</v>
      </c>
      <c r="C356">
        <v>-1.6E-2</v>
      </c>
      <c r="D356">
        <v>1.03E-2</v>
      </c>
      <c r="P356" t="s">
        <v>717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718</v>
      </c>
      <c r="B357">
        <v>1.1599999999999999E-2</v>
      </c>
      <c r="C357">
        <v>1.34E-2</v>
      </c>
      <c r="D357">
        <v>1.18999999999999E-2</v>
      </c>
      <c r="P357" t="s">
        <v>718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719</v>
      </c>
      <c r="B358">
        <v>3.3999999999999998E-3</v>
      </c>
      <c r="C358">
        <v>-2.33999999999999E-2</v>
      </c>
      <c r="D358">
        <v>4.5599999999999898E-2</v>
      </c>
      <c r="P358" t="s">
        <v>719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720</v>
      </c>
      <c r="B359">
        <v>2.5499999999999998E-2</v>
      </c>
      <c r="C359">
        <v>-2.07E-2</v>
      </c>
      <c r="D359">
        <v>2.18E-2</v>
      </c>
      <c r="P359" t="s">
        <v>720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721</v>
      </c>
      <c r="B360">
        <v>-2.81E-2</v>
      </c>
      <c r="C360">
        <v>-5.9699999999999899E-2</v>
      </c>
      <c r="D360">
        <v>-1.3100000000000001E-2</v>
      </c>
      <c r="P360" t="s">
        <v>721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722</v>
      </c>
      <c r="B361">
        <v>3.1099999999999999E-2</v>
      </c>
      <c r="C361">
        <v>5.6299999999999899E-2</v>
      </c>
      <c r="D361">
        <v>8.3999999999999995E-3</v>
      </c>
      <c r="P361" t="s">
        <v>722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723</v>
      </c>
      <c r="B362">
        <v>5.5999999999999999E-3</v>
      </c>
      <c r="C362">
        <v>-2.8999999999999901E-2</v>
      </c>
      <c r="D362">
        <v>1.8100000000000002E-2</v>
      </c>
      <c r="P362" t="s">
        <v>723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724</v>
      </c>
      <c r="B363">
        <v>-1E-3</v>
      </c>
      <c r="C363">
        <v>-5.4600000000000003E-2</v>
      </c>
      <c r="D363">
        <v>8.0999999999999996E-3</v>
      </c>
      <c r="P363" t="s">
        <v>724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725</v>
      </c>
      <c r="B364">
        <v>3.9600000000000003E-2</v>
      </c>
      <c r="C364">
        <v>2.9399999999999999E-2</v>
      </c>
      <c r="D364">
        <v>4.2999999999999997E-2</v>
      </c>
      <c r="P364" t="s">
        <v>725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726</v>
      </c>
      <c r="B365">
        <v>1.4E-3</v>
      </c>
      <c r="C365">
        <v>-3.0599999999999999E-2</v>
      </c>
      <c r="D365">
        <v>-2.5000000000000001E-3</v>
      </c>
      <c r="P365" t="s">
        <v>726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727</v>
      </c>
      <c r="B366">
        <v>1.6299999999999999E-2</v>
      </c>
      <c r="C366">
        <v>9.5199999999999896E-2</v>
      </c>
      <c r="D366">
        <v>1E-3</v>
      </c>
      <c r="P366" t="s">
        <v>727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728</v>
      </c>
      <c r="B367">
        <v>-1.6400000000000001E-2</v>
      </c>
      <c r="C367">
        <v>4.4400000000000002E-2</v>
      </c>
      <c r="D367">
        <v>-3.56E-2</v>
      </c>
      <c r="P367" t="s">
        <v>728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729</v>
      </c>
      <c r="B368">
        <v>1.8800000000000001E-2</v>
      </c>
      <c r="C368">
        <v>7.9000000000000008E-3</v>
      </c>
      <c r="D368">
        <v>9.1999999999999998E-3</v>
      </c>
      <c r="P368" t="s">
        <v>729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730</v>
      </c>
      <c r="B369">
        <v>3.1199999999999999E-2</v>
      </c>
      <c r="C369">
        <v>6.7099999999999896E-2</v>
      </c>
      <c r="D369">
        <v>1.5699999999999999E-2</v>
      </c>
      <c r="P369" t="s">
        <v>730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731</v>
      </c>
      <c r="B370">
        <v>-2.33999999999999E-2</v>
      </c>
      <c r="C370">
        <v>-1.5100000000000001E-2</v>
      </c>
      <c r="D370">
        <v>-4.07E-2</v>
      </c>
      <c r="P370" t="s">
        <v>731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732</v>
      </c>
      <c r="B371">
        <v>-4.5100000000000001E-2</v>
      </c>
      <c r="C371">
        <v>-4.8899999999999999E-2</v>
      </c>
      <c r="D371">
        <v>-2.81E-2</v>
      </c>
      <c r="P371" t="s">
        <v>732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733</v>
      </c>
      <c r="B372">
        <v>9.4999999999999998E-3</v>
      </c>
      <c r="C372">
        <v>-1.46E-2</v>
      </c>
      <c r="D372">
        <v>2.1999999999999999E-2</v>
      </c>
      <c r="P372" t="s">
        <v>733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734</v>
      </c>
      <c r="B373">
        <v>8.8999999999999999E-3</v>
      </c>
      <c r="C373">
        <v>1.5299999999999999E-2</v>
      </c>
      <c r="D373">
        <v>-3.2000000000000002E-3</v>
      </c>
      <c r="P373" t="s">
        <v>734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735</v>
      </c>
      <c r="B374">
        <v>-2.7199999999999998E-2</v>
      </c>
      <c r="C374">
        <v>-4.36E-2</v>
      </c>
      <c r="D374">
        <v>-1.43E-2</v>
      </c>
      <c r="P374" t="s">
        <v>735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736</v>
      </c>
      <c r="B375">
        <v>3.1E-2</v>
      </c>
      <c r="C375">
        <v>3.5099999999999999E-2</v>
      </c>
      <c r="D375">
        <v>2.8199999999999999E-2</v>
      </c>
      <c r="P375" t="s">
        <v>736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737</v>
      </c>
      <c r="B376">
        <v>4.3799999999999999E-2</v>
      </c>
      <c r="C376">
        <v>5.4299999999999897E-2</v>
      </c>
      <c r="D376">
        <v>1.41E-2</v>
      </c>
      <c r="P376" t="s">
        <v>737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738</v>
      </c>
      <c r="B377">
        <v>-1.9400000000000001E-2</v>
      </c>
      <c r="C377">
        <v>-1.18E-2</v>
      </c>
      <c r="D377">
        <v>-1.3299999999999999E-2</v>
      </c>
      <c r="P377" t="s">
        <v>738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739</v>
      </c>
      <c r="B378">
        <v>1.72E-2</v>
      </c>
      <c r="C378">
        <v>-6.8999999999999999E-3</v>
      </c>
      <c r="D378">
        <v>2.53E-2</v>
      </c>
      <c r="P378" t="s">
        <v>739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740</v>
      </c>
      <c r="B379">
        <v>-3.6699999999999899E-2</v>
      </c>
      <c r="C379">
        <v>-3.1699999999999999E-2</v>
      </c>
      <c r="D379">
        <v>-3.4099999999999998E-2</v>
      </c>
      <c r="P379" t="s">
        <v>740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741</v>
      </c>
      <c r="B380">
        <v>1.2999999999999999E-2</v>
      </c>
      <c r="C380">
        <v>-1.95E-2</v>
      </c>
      <c r="D380">
        <v>8.9999999999999993E-3</v>
      </c>
      <c r="P380" t="s">
        <v>741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742</v>
      </c>
      <c r="B381">
        <v>2.2200000000000001E-2</v>
      </c>
      <c r="C381">
        <v>1.6799999999999999E-2</v>
      </c>
      <c r="D381">
        <v>3.3799999999999997E-2</v>
      </c>
      <c r="P381" t="s">
        <v>742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743</v>
      </c>
      <c r="B382">
        <v>4.0300000000000002E-2</v>
      </c>
      <c r="C382">
        <v>3.1800000000000002E-2</v>
      </c>
      <c r="D382">
        <v>2.3900000000000001E-2</v>
      </c>
      <c r="P382" t="s">
        <v>743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744</v>
      </c>
      <c r="B383">
        <v>2.6499999999999999E-2</v>
      </c>
      <c r="C383">
        <v>3.7000000000000002E-3</v>
      </c>
      <c r="D383">
        <v>2.0299999999999999E-2</v>
      </c>
      <c r="P383" t="s">
        <v>744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745</v>
      </c>
      <c r="B384">
        <v>2.5499999999999998E-2</v>
      </c>
      <c r="C384">
        <v>2.7400000000000001E-2</v>
      </c>
      <c r="D384">
        <v>3.5699999999999898E-2</v>
      </c>
      <c r="P384" t="s">
        <v>745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746</v>
      </c>
      <c r="B385">
        <v>3.44E-2</v>
      </c>
      <c r="C385">
        <v>2.7699999999999999E-2</v>
      </c>
      <c r="D385">
        <v>2.8199999999999999E-2</v>
      </c>
      <c r="P385" t="s">
        <v>746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747</v>
      </c>
      <c r="B386">
        <v>3.1899999999999998E-2</v>
      </c>
      <c r="C386">
        <v>7.1300000000000002E-2</v>
      </c>
      <c r="D386">
        <v>3.0000000000000001E-3</v>
      </c>
      <c r="P386" t="s">
        <v>747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748</v>
      </c>
      <c r="B387">
        <v>4.1700000000000001E-2</v>
      </c>
      <c r="C387">
        <v>5.74E-2</v>
      </c>
      <c r="D387">
        <v>2.5399999999999999E-2</v>
      </c>
      <c r="P387" t="s">
        <v>748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749</v>
      </c>
      <c r="B388">
        <v>1.0200000000000001E-2</v>
      </c>
      <c r="C388">
        <v>1.16999999999999E-2</v>
      </c>
      <c r="D388">
        <v>6.7999999999999996E-3</v>
      </c>
      <c r="P388" t="s">
        <v>749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750</v>
      </c>
      <c r="B389">
        <v>3.78E-2</v>
      </c>
      <c r="C389">
        <v>-1.6899999999999998E-2</v>
      </c>
      <c r="D389">
        <v>4.5199999999999997E-2</v>
      </c>
      <c r="P389" t="s">
        <v>750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751</v>
      </c>
      <c r="B390">
        <v>-1.0500000000000001E-2</v>
      </c>
      <c r="C390">
        <v>-7.3800000000000004E-2</v>
      </c>
      <c r="D390">
        <v>8.1999999999999903E-3</v>
      </c>
      <c r="P390" t="s">
        <v>751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752</v>
      </c>
      <c r="B391">
        <v>4.3799999999999999E-2</v>
      </c>
      <c r="C391">
        <v>4.9099999999999998E-2</v>
      </c>
      <c r="D391">
        <v>3.4599999999999999E-2</v>
      </c>
      <c r="P391" t="s">
        <v>752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753</v>
      </c>
      <c r="B392">
        <v>1.52E-2</v>
      </c>
      <c r="C392">
        <v>-2.4899999999999999E-2</v>
      </c>
      <c r="D392">
        <v>4.1299999999999899E-2</v>
      </c>
      <c r="P392" t="s">
        <v>753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754</v>
      </c>
      <c r="B393">
        <v>2.69E-2</v>
      </c>
      <c r="C393">
        <v>1.6999999999999999E-3</v>
      </c>
      <c r="D393">
        <v>2.3300000000000001E-2</v>
      </c>
      <c r="P393" t="s">
        <v>754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755</v>
      </c>
      <c r="B394">
        <v>1.72E-2</v>
      </c>
      <c r="C394">
        <v>4.3299999999999998E-2</v>
      </c>
      <c r="D394">
        <v>-8.9999999999999993E-3</v>
      </c>
      <c r="P394" t="s">
        <v>755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756</v>
      </c>
      <c r="B395">
        <v>1.12E-2</v>
      </c>
      <c r="C395">
        <v>4.3899999999999897E-2</v>
      </c>
      <c r="D395">
        <v>1.1000000000000001E-3</v>
      </c>
      <c r="P395" t="s">
        <v>756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757</v>
      </c>
      <c r="B396">
        <v>2.52E-2</v>
      </c>
      <c r="C396">
        <v>0.1027</v>
      </c>
      <c r="D396">
        <v>1.11E-2</v>
      </c>
      <c r="P396" t="s">
        <v>757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758</v>
      </c>
      <c r="B397">
        <v>2.7799999999999998E-2</v>
      </c>
      <c r="C397">
        <v>0.01</v>
      </c>
      <c r="D397">
        <v>1.04E-2</v>
      </c>
      <c r="P397" t="s">
        <v>758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759</v>
      </c>
      <c r="B398">
        <v>-7.3999999999999899E-3</v>
      </c>
      <c r="C398">
        <v>-6.8000000000000005E-2</v>
      </c>
      <c r="D398">
        <v>1.7600000000000001E-2</v>
      </c>
      <c r="P398" t="s">
        <v>759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760</v>
      </c>
      <c r="B399">
        <v>-5.5199999999999999E-2</v>
      </c>
      <c r="C399">
        <v>-0.10829999999999999</v>
      </c>
      <c r="D399">
        <v>-3.7100000000000001E-2</v>
      </c>
      <c r="P399" t="s">
        <v>760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761</v>
      </c>
      <c r="B400">
        <v>3.1799999999999898E-2</v>
      </c>
      <c r="C400">
        <v>4.58E-2</v>
      </c>
      <c r="D400">
        <v>2.18E-2</v>
      </c>
      <c r="P400" t="s">
        <v>761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762</v>
      </c>
      <c r="B401">
        <v>5.45E-2</v>
      </c>
      <c r="C401">
        <v>5.11E-2</v>
      </c>
      <c r="D401">
        <v>3.27E-2</v>
      </c>
      <c r="P401" t="s">
        <v>762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763</v>
      </c>
      <c r="B402">
        <v>1.27999999999999E-2</v>
      </c>
      <c r="C402">
        <v>-7.8E-2</v>
      </c>
      <c r="D402">
        <v>2.92E-2</v>
      </c>
      <c r="P402" t="s">
        <v>763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764</v>
      </c>
      <c r="B403">
        <v>6.6599999999999895E-2</v>
      </c>
      <c r="C403">
        <v>0.1188</v>
      </c>
      <c r="D403">
        <v>5.7299999999999997E-2</v>
      </c>
      <c r="P403" t="s">
        <v>764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765</v>
      </c>
      <c r="B404">
        <v>-1.24E-2</v>
      </c>
      <c r="C404">
        <v>7.1999999999999998E-3</v>
      </c>
      <c r="D404">
        <v>-3.2000000000000002E-3</v>
      </c>
      <c r="P404" t="s">
        <v>765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766</v>
      </c>
      <c r="B405">
        <v>5.4300000000000001E-2</v>
      </c>
      <c r="C405">
        <v>3.0800000000000001E-2</v>
      </c>
      <c r="D405">
        <v>3.39E-2</v>
      </c>
      <c r="P405" t="s">
        <v>766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767</v>
      </c>
      <c r="B406">
        <v>-9.9999999999999894E-4</v>
      </c>
      <c r="C406">
        <v>-2.93E-2</v>
      </c>
      <c r="D406">
        <v>-2.0999999999999999E-3</v>
      </c>
      <c r="P406" t="s">
        <v>767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768</v>
      </c>
      <c r="B407">
        <v>-4.5899999999999899E-2</v>
      </c>
      <c r="C407">
        <v>-7.6200000000000004E-2</v>
      </c>
      <c r="D407">
        <v>-1.3899999999999999E-2</v>
      </c>
      <c r="P407" t="s">
        <v>768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769</v>
      </c>
      <c r="B408">
        <v>4.4699999999999997E-2</v>
      </c>
      <c r="C408">
        <v>-2.7E-2</v>
      </c>
      <c r="D408">
        <v>2.92E-2</v>
      </c>
      <c r="P408" t="s">
        <v>769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770</v>
      </c>
      <c r="B409">
        <v>7.2300000000000003E-2</v>
      </c>
      <c r="C409">
        <v>0.17419999999999999</v>
      </c>
      <c r="D409">
        <v>6.1699999999999998E-2</v>
      </c>
      <c r="P409" t="s">
        <v>770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771</v>
      </c>
      <c r="B410">
        <v>4.4699999999999997E-2</v>
      </c>
      <c r="C410">
        <v>1.5599999999999999E-2</v>
      </c>
      <c r="D410">
        <v>4.0500000000000001E-2</v>
      </c>
      <c r="P410" t="s">
        <v>771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772</v>
      </c>
      <c r="B411">
        <v>7.7600000000000002E-2</v>
      </c>
      <c r="C411">
        <v>4.1200000000000001E-2</v>
      </c>
      <c r="D411">
        <v>8.0600000000000005E-2</v>
      </c>
      <c r="P411" t="s">
        <v>772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773</v>
      </c>
      <c r="B412">
        <v>-3.7400000000000003E-2</v>
      </c>
      <c r="C412">
        <v>1.47E-2</v>
      </c>
      <c r="D412">
        <v>-1.8599999999999998E-2</v>
      </c>
      <c r="P412" t="s">
        <v>773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774</v>
      </c>
      <c r="B413">
        <v>5.79E-2</v>
      </c>
      <c r="C413">
        <v>4.0800000000000003E-2</v>
      </c>
      <c r="D413">
        <v>4.9299999999999997E-2</v>
      </c>
      <c r="P413" t="s">
        <v>774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775</v>
      </c>
      <c r="B414">
        <v>-3.3799999999999997E-2</v>
      </c>
      <c r="C414">
        <v>-5.9299999999999999E-2</v>
      </c>
      <c r="D414">
        <v>-3.2000000000000001E-2</v>
      </c>
      <c r="P414" t="s">
        <v>775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776</v>
      </c>
      <c r="B415">
        <v>3.3700000000000001E-2</v>
      </c>
      <c r="C415">
        <v>-1.38E-2</v>
      </c>
      <c r="D415">
        <v>2.18E-2</v>
      </c>
      <c r="P415" t="s">
        <v>776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777</v>
      </c>
      <c r="B416">
        <v>1.7999999999999999E-2</v>
      </c>
      <c r="C416">
        <v>-2.8399999999999901E-2</v>
      </c>
      <c r="D416">
        <v>1.44999999999999E-2</v>
      </c>
      <c r="P416" t="s">
        <v>777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778</v>
      </c>
      <c r="B417">
        <v>5.7999999999999996E-3</v>
      </c>
      <c r="C417">
        <v>-2.0000000000000001E-4</v>
      </c>
      <c r="D417">
        <v>-1.2500000000000001E-2</v>
      </c>
      <c r="P417" t="s">
        <v>778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779</v>
      </c>
      <c r="B418">
        <v>7.4300000000000005E-2</v>
      </c>
      <c r="C418">
        <v>8.4900000000000003E-2</v>
      </c>
      <c r="D418">
        <v>6.6500000000000004E-2</v>
      </c>
      <c r="P418" t="s">
        <v>779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780</v>
      </c>
      <c r="B419">
        <v>5.1499999999999997E-2</v>
      </c>
      <c r="C419">
        <v>4.48E-2</v>
      </c>
      <c r="D419">
        <v>6.4000000000000001E-2</v>
      </c>
      <c r="P419" t="s">
        <v>780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781</v>
      </c>
      <c r="B420">
        <v>1.1599999999999999E-2</v>
      </c>
      <c r="C420">
        <v>4.5599999999999898E-2</v>
      </c>
      <c r="D420">
        <v>1.3899999999999999E-2</v>
      </c>
      <c r="P420" t="s">
        <v>781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782</v>
      </c>
      <c r="B421">
        <v>-2.6699999999999901E-2</v>
      </c>
      <c r="C421">
        <v>-8.2899999999999904E-2</v>
      </c>
      <c r="D421">
        <v>-7.6E-3</v>
      </c>
      <c r="P421" t="s">
        <v>782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783</v>
      </c>
      <c r="B422">
        <v>3.5900000000000001E-2</v>
      </c>
      <c r="C422">
        <v>-3.7499999999999999E-2</v>
      </c>
      <c r="D422">
        <v>3.0200000000000001E-2</v>
      </c>
      <c r="P422" t="s">
        <v>783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784</v>
      </c>
      <c r="B423">
        <v>-2.06E-2</v>
      </c>
      <c r="C423">
        <v>-7.2800000000000004E-2</v>
      </c>
      <c r="D423">
        <v>-3.4099999999999998E-2</v>
      </c>
      <c r="P423" t="s">
        <v>784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785</v>
      </c>
      <c r="B424">
        <v>-0.156499999999999</v>
      </c>
      <c r="C424">
        <v>-0.21609999999999999</v>
      </c>
      <c r="D424">
        <v>-0.1162</v>
      </c>
      <c r="P424" t="s">
        <v>785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786</v>
      </c>
      <c r="B425">
        <v>6.6100000000000006E-2</v>
      </c>
      <c r="C425">
        <v>0.1416</v>
      </c>
      <c r="D425">
        <v>4.6399999999999997E-2</v>
      </c>
      <c r="P425" t="s">
        <v>786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787</v>
      </c>
      <c r="B426">
        <v>7.4499999999999997E-2</v>
      </c>
      <c r="C426">
        <v>0.13150000000000001</v>
      </c>
      <c r="D426">
        <v>6.1899999999999997E-2</v>
      </c>
      <c r="P426" t="s">
        <v>787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788</v>
      </c>
      <c r="B427">
        <v>6.4100000000000004E-2</v>
      </c>
      <c r="C427">
        <v>3.8100000000000002E-2</v>
      </c>
      <c r="D427">
        <v>3.9E-2</v>
      </c>
      <c r="P427" t="s">
        <v>788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789</v>
      </c>
      <c r="B428">
        <v>6.54E-2</v>
      </c>
      <c r="C428">
        <v>-7.7999999999999996E-3</v>
      </c>
      <c r="D428">
        <v>3.8199999999999998E-2</v>
      </c>
      <c r="P428" t="s">
        <v>789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790</v>
      </c>
      <c r="B429">
        <v>3.85E-2</v>
      </c>
      <c r="C429">
        <v>2.0400000000000001E-2</v>
      </c>
      <c r="D429">
        <v>-2.9399999999999999E-2</v>
      </c>
      <c r="P429" t="s">
        <v>790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791</v>
      </c>
      <c r="B430">
        <v>-3.73E-2</v>
      </c>
      <c r="C430">
        <v>-7.0099999999999996E-2</v>
      </c>
      <c r="D430">
        <v>-1.12E-2</v>
      </c>
      <c r="P430" t="s">
        <v>791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792</v>
      </c>
      <c r="B431">
        <v>3.8800000000000001E-2</v>
      </c>
      <c r="C431">
        <v>0.10349999999999999</v>
      </c>
      <c r="D431">
        <v>1.1599999999999999E-2</v>
      </c>
      <c r="P431" t="s">
        <v>792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793</v>
      </c>
      <c r="B432">
        <v>4.7E-2</v>
      </c>
      <c r="C432">
        <v>0.17949999999999999</v>
      </c>
      <c r="D432">
        <v>4.7599999999999899E-2</v>
      </c>
      <c r="P432" t="s">
        <v>793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794</v>
      </c>
      <c r="B433">
        <v>-2.12E-2</v>
      </c>
      <c r="C433">
        <v>7.46E-2</v>
      </c>
      <c r="D433">
        <v>-1.5699999999999999E-2</v>
      </c>
      <c r="P433" t="s">
        <v>794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795</v>
      </c>
      <c r="B434">
        <v>5.1699999999999899E-2</v>
      </c>
      <c r="C434">
        <v>1.5299999999999999E-2</v>
      </c>
      <c r="D434">
        <v>1.9E-2</v>
      </c>
      <c r="P434" t="s">
        <v>795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796</v>
      </c>
      <c r="B435">
        <v>-3.1099999999999999E-2</v>
      </c>
      <c r="C435">
        <v>-4.2999999999999997E-2</v>
      </c>
      <c r="D435">
        <v>-2.1399999999999999E-2</v>
      </c>
      <c r="P435" t="s">
        <v>796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797</v>
      </c>
      <c r="B436">
        <v>-9.8999999999999904E-3</v>
      </c>
      <c r="C436">
        <v>-5.3399999999999899E-2</v>
      </c>
      <c r="D436">
        <v>4.0000000000000002E-4</v>
      </c>
      <c r="P436" t="s">
        <v>797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798</v>
      </c>
      <c r="B437">
        <v>-2.4E-2</v>
      </c>
      <c r="C437">
        <v>-6.3299999999999995E-2</v>
      </c>
      <c r="D437">
        <v>-4.7E-2</v>
      </c>
      <c r="P437" t="s">
        <v>798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799</v>
      </c>
      <c r="B438">
        <v>6.5100000000000005E-2</v>
      </c>
      <c r="C438">
        <v>-3.9300000000000002E-2</v>
      </c>
      <c r="D438">
        <v>4.7500000000000001E-2</v>
      </c>
      <c r="P438" t="s">
        <v>799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800</v>
      </c>
      <c r="B439">
        <v>3.73E-2</v>
      </c>
      <c r="C439">
        <v>2.6800000000000001E-2</v>
      </c>
      <c r="D439">
        <v>-1.4E-3</v>
      </c>
      <c r="P439" t="s">
        <v>800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801</v>
      </c>
      <c r="B440">
        <v>8.1599999999999895E-2</v>
      </c>
      <c r="C440">
        <v>-2.8E-3</v>
      </c>
      <c r="D440">
        <v>-4.8599999999999997E-2</v>
      </c>
      <c r="P440" t="s">
        <v>801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802</v>
      </c>
      <c r="B441">
        <v>-4.3299999999999998E-2</v>
      </c>
      <c r="C441">
        <v>-4.48E-2</v>
      </c>
      <c r="D441">
        <v>-7.7999999999999996E-3</v>
      </c>
      <c r="P441" t="s">
        <v>802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803</v>
      </c>
      <c r="B442">
        <v>2.8799999999999999E-2</v>
      </c>
      <c r="C442">
        <v>-0.03</v>
      </c>
      <c r="D442">
        <v>-8.6499999999999994E-2</v>
      </c>
      <c r="P442" t="s">
        <v>803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804</v>
      </c>
      <c r="B443">
        <v>5.67E-2</v>
      </c>
      <c r="C443">
        <v>8.1999999999999906E-2</v>
      </c>
      <c r="D443">
        <v>8.6199999999999999E-2</v>
      </c>
      <c r="P443" t="s">
        <v>804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805</v>
      </c>
      <c r="B444">
        <v>-5.9400000000000001E-2</v>
      </c>
      <c r="C444">
        <v>-2.3199999999999998E-2</v>
      </c>
      <c r="D444">
        <v>4.0999999999999898E-2</v>
      </c>
      <c r="P444" t="s">
        <v>805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806</v>
      </c>
      <c r="B445">
        <v>-3.9199999999999999E-2</v>
      </c>
      <c r="C445">
        <v>1.13999999999999E-2</v>
      </c>
      <c r="D445">
        <v>5.9400000000000001E-2</v>
      </c>
      <c r="P445" t="s">
        <v>806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807</v>
      </c>
      <c r="B446">
        <v>5.04E-2</v>
      </c>
      <c r="C446">
        <v>-5.1399999999999897E-2</v>
      </c>
      <c r="D446">
        <v>-8.9999999999999998E-4</v>
      </c>
      <c r="P446" t="s">
        <v>807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808</v>
      </c>
      <c r="B447">
        <v>-2.0299999999999999E-2</v>
      </c>
      <c r="C447">
        <v>-4.6799999999999897E-2</v>
      </c>
      <c r="D447">
        <v>-3.8699999999999998E-2</v>
      </c>
      <c r="P447" t="s">
        <v>808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809</v>
      </c>
      <c r="B448">
        <v>7.5300000000000006E-2</v>
      </c>
      <c r="C448">
        <v>6.9500000000000006E-2</v>
      </c>
      <c r="D448">
        <v>4.6199999999999998E-2</v>
      </c>
      <c r="P448" t="s">
        <v>809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810</v>
      </c>
      <c r="B449">
        <v>-4.9399999999999999E-2</v>
      </c>
      <c r="C449">
        <v>-0.1249</v>
      </c>
      <c r="D449">
        <v>5.3800000000000001E-2</v>
      </c>
      <c r="P449" t="s">
        <v>810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811</v>
      </c>
      <c r="B450">
        <v>-2.1999999999999999E-2</v>
      </c>
      <c r="C450">
        <v>-8.2500000000000004E-2</v>
      </c>
      <c r="D450">
        <v>4.0199999999999902E-2</v>
      </c>
      <c r="P450" t="s">
        <v>811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812</v>
      </c>
      <c r="B451">
        <v>-0.1021</v>
      </c>
      <c r="C451">
        <v>-0.2344</v>
      </c>
      <c r="D451">
        <v>2.2599999999999999E-2</v>
      </c>
      <c r="P451" t="s">
        <v>812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813</v>
      </c>
      <c r="B452">
        <v>1.6899999999999998E-2</v>
      </c>
      <c r="C452">
        <v>-0.10879999999999999</v>
      </c>
      <c r="D452">
        <v>4.2699999999999898E-2</v>
      </c>
      <c r="P452" t="s">
        <v>813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814</v>
      </c>
      <c r="B453">
        <v>3.6700000000000003E-2</v>
      </c>
      <c r="C453">
        <v>0.35719999999999902</v>
      </c>
      <c r="D453">
        <v>-7.1300000000000002E-2</v>
      </c>
      <c r="P453" t="s">
        <v>814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815</v>
      </c>
      <c r="B454">
        <v>-9.6699999999999994E-2</v>
      </c>
      <c r="C454">
        <v>-0.19839999999999999</v>
      </c>
      <c r="D454">
        <v>3.8999999999999998E-3</v>
      </c>
      <c r="P454" t="s">
        <v>815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816</v>
      </c>
      <c r="B455">
        <v>-6.8400000000000002E-2</v>
      </c>
      <c r="C455">
        <v>-0.17579999999999901</v>
      </c>
      <c r="D455">
        <v>-3.4500000000000003E-2</v>
      </c>
      <c r="P455" t="s">
        <v>816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817</v>
      </c>
      <c r="B456">
        <v>8.3299999999999999E-2</v>
      </c>
      <c r="C456">
        <v>0.1489</v>
      </c>
      <c r="D456">
        <v>4.4400000000000002E-2</v>
      </c>
      <c r="P456" t="s">
        <v>817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818</v>
      </c>
      <c r="B457">
        <v>1.04E-2</v>
      </c>
      <c r="C457">
        <v>-5.8700000000000002E-2</v>
      </c>
      <c r="D457">
        <v>2.1600000000000001E-2</v>
      </c>
      <c r="P457" t="s">
        <v>818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819</v>
      </c>
      <c r="B458">
        <v>-1.66E-2</v>
      </c>
      <c r="C458">
        <v>0</v>
      </c>
      <c r="D458">
        <v>-4.6399999999999997E-2</v>
      </c>
      <c r="P458" t="s">
        <v>819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820</v>
      </c>
      <c r="B459">
        <v>-1.83E-2</v>
      </c>
      <c r="C459">
        <v>-6.6199999999999995E-2</v>
      </c>
      <c r="D459">
        <v>7.6E-3</v>
      </c>
      <c r="P459" t="s">
        <v>820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821</v>
      </c>
      <c r="B460">
        <v>-6.1499999999999999E-2</v>
      </c>
      <c r="C460">
        <v>-0.1459</v>
      </c>
      <c r="D460">
        <v>-1.39999999999999E-2</v>
      </c>
      <c r="P460" t="s">
        <v>821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822</v>
      </c>
      <c r="B461">
        <v>-8.9700000000000002E-2</v>
      </c>
      <c r="C461">
        <v>-0.22889999999999999</v>
      </c>
      <c r="D461">
        <v>-2.10999999999999E-2</v>
      </c>
      <c r="P461" t="s">
        <v>822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823</v>
      </c>
      <c r="B462">
        <v>2.6800000000000001E-2</v>
      </c>
      <c r="C462">
        <v>0.15740000000000001</v>
      </c>
      <c r="D462">
        <v>2.5000000000000001E-3</v>
      </c>
      <c r="P462" t="s">
        <v>823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824</v>
      </c>
      <c r="B463">
        <v>7.7100000000000002E-2</v>
      </c>
      <c r="C463">
        <v>0.20480000000000001</v>
      </c>
      <c r="D463">
        <v>2.0799999999999999E-2</v>
      </c>
      <c r="P463" t="s">
        <v>824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825</v>
      </c>
      <c r="B464">
        <v>1.7500000000000002E-2</v>
      </c>
      <c r="C464">
        <v>-7.09999999999999E-3</v>
      </c>
      <c r="D464">
        <v>1.16999999999999E-2</v>
      </c>
      <c r="P464" t="s">
        <v>825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826</v>
      </c>
      <c r="B465">
        <v>-1.2999999999999999E-2</v>
      </c>
      <c r="C465">
        <v>-1.55E-2</v>
      </c>
      <c r="D465">
        <v>-3.5999999999999999E-3</v>
      </c>
      <c r="P465" t="s">
        <v>826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827</v>
      </c>
      <c r="B466">
        <v>-2.1600000000000001E-2</v>
      </c>
      <c r="C466">
        <v>-0.17780000000000001</v>
      </c>
      <c r="D466">
        <v>2.0299999999999999E-2</v>
      </c>
      <c r="P466" t="s">
        <v>827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828</v>
      </c>
      <c r="B467">
        <v>4.3700000000000003E-2</v>
      </c>
      <c r="C467">
        <v>7.4499999999999997E-2</v>
      </c>
      <c r="D467">
        <v>3.8800000000000001E-2</v>
      </c>
      <c r="P467" t="s">
        <v>828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829</v>
      </c>
      <c r="B468">
        <v>-5.0500000000000003E-2</v>
      </c>
      <c r="C468">
        <v>-0.14029999999999901</v>
      </c>
      <c r="D468">
        <v>-2.0000000000000001E-4</v>
      </c>
      <c r="P468" t="s">
        <v>829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830</v>
      </c>
      <c r="B469">
        <v>-1.24E-2</v>
      </c>
      <c r="C469">
        <v>-7.2700000000000001E-2</v>
      </c>
      <c r="D469">
        <v>-1.5599999999999999E-2</v>
      </c>
      <c r="P469" t="s">
        <v>830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831</v>
      </c>
      <c r="B470">
        <v>-7.0800000000000002E-2</v>
      </c>
      <c r="C470">
        <v>-0.13719999999999999</v>
      </c>
      <c r="D470">
        <v>-7.6899999999999996E-2</v>
      </c>
      <c r="P470" t="s">
        <v>831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832</v>
      </c>
      <c r="B471">
        <v>-8.0299999999999996E-2</v>
      </c>
      <c r="C471">
        <v>-6.7500000000000004E-2</v>
      </c>
      <c r="D471">
        <v>-4.65E-2</v>
      </c>
      <c r="P471" t="s">
        <v>832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833</v>
      </c>
      <c r="B472">
        <v>6.4000000000000003E-3</v>
      </c>
      <c r="C472">
        <v>3.6900000000000002E-2</v>
      </c>
      <c r="D472">
        <v>2.12E-2</v>
      </c>
      <c r="P472" t="s">
        <v>833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834</v>
      </c>
      <c r="B473">
        <v>-0.1021</v>
      </c>
      <c r="C473">
        <v>-0.1638</v>
      </c>
      <c r="D473">
        <v>-7.0599999999999996E-2</v>
      </c>
      <c r="P473" t="s">
        <v>834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835</v>
      </c>
      <c r="B474">
        <v>7.9799999999999996E-2</v>
      </c>
      <c r="C474">
        <v>0.19989999999999999</v>
      </c>
      <c r="D474">
        <v>3.39E-2</v>
      </c>
      <c r="P474" t="s">
        <v>835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836</v>
      </c>
      <c r="B475">
        <v>6.08E-2</v>
      </c>
      <c r="C475">
        <v>0.22649999999999901</v>
      </c>
      <c r="D475">
        <v>1.11E-2</v>
      </c>
      <c r="P475" t="s">
        <v>836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837</v>
      </c>
      <c r="B476">
        <v>-5.6500000000000002E-2</v>
      </c>
      <c r="C476">
        <v>-0.1472</v>
      </c>
      <c r="D476">
        <v>-5.4000000000000003E-3</v>
      </c>
      <c r="P476" t="s">
        <v>837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838</v>
      </c>
      <c r="B477">
        <v>-2.4699999999999899E-2</v>
      </c>
      <c r="C477">
        <v>-3.6600000000000001E-2</v>
      </c>
      <c r="D477">
        <v>-2.7400000000000001E-2</v>
      </c>
      <c r="P477" t="s">
        <v>838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839</v>
      </c>
      <c r="B478">
        <v>-1.7899999999999899E-2</v>
      </c>
      <c r="C478">
        <v>1.44999999999999E-2</v>
      </c>
      <c r="D478">
        <v>-2.63E-2</v>
      </c>
      <c r="P478" t="s">
        <v>839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840</v>
      </c>
      <c r="B479">
        <v>1.1900000000000001E-2</v>
      </c>
      <c r="C479">
        <v>3.4999999999999901E-3</v>
      </c>
      <c r="D479">
        <v>1.4800000000000001E-2</v>
      </c>
      <c r="P479" t="s">
        <v>840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841</v>
      </c>
      <c r="B480">
        <v>8.3199999999999996E-2</v>
      </c>
      <c r="C480">
        <v>0.1976</v>
      </c>
      <c r="D480">
        <v>4.6899999999999997E-2</v>
      </c>
      <c r="P480" t="s">
        <v>841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842</v>
      </c>
      <c r="B481">
        <v>6.1399999999999899E-2</v>
      </c>
      <c r="C481">
        <v>0.21909999999999999</v>
      </c>
      <c r="D481">
        <v>5.33E-2</v>
      </c>
      <c r="P481" t="s">
        <v>842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843</v>
      </c>
      <c r="B482">
        <v>1.5199999999999899E-2</v>
      </c>
      <c r="C482">
        <v>2.1700000000000001E-2</v>
      </c>
      <c r="D482">
        <v>8.8000000000000005E-3</v>
      </c>
      <c r="P482" t="s">
        <v>843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844</v>
      </c>
      <c r="B483">
        <v>2.4199999999999999E-2</v>
      </c>
      <c r="C483">
        <v>5.2600000000000001E-2</v>
      </c>
      <c r="D483">
        <v>-1.77E-2</v>
      </c>
      <c r="P483" t="s">
        <v>844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845</v>
      </c>
      <c r="B484">
        <v>2.4099999999999899E-2</v>
      </c>
      <c r="C484">
        <v>3.7599999999999897E-2</v>
      </c>
      <c r="D484">
        <v>-5.1000000000000004E-3</v>
      </c>
      <c r="P484" t="s">
        <v>845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846</v>
      </c>
      <c r="B485">
        <v>-1.1599999999999999E-2</v>
      </c>
      <c r="C485">
        <v>-5.1000000000000004E-3</v>
      </c>
      <c r="D485">
        <v>9.1000000000000004E-3</v>
      </c>
      <c r="P485" t="s">
        <v>846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847</v>
      </c>
      <c r="B486">
        <v>6.1499999999999999E-2</v>
      </c>
      <c r="C486">
        <v>3.8399999999999997E-2</v>
      </c>
      <c r="D486">
        <v>4.0599999999999997E-2</v>
      </c>
      <c r="P486" t="s">
        <v>847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848</v>
      </c>
      <c r="B487">
        <v>1.4200000000000001E-2</v>
      </c>
      <c r="C487">
        <v>5.8999999999999999E-3</v>
      </c>
      <c r="D487">
        <v>2.3699999999999999E-2</v>
      </c>
      <c r="P487" t="s">
        <v>848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849</v>
      </c>
      <c r="B488">
        <v>4.3700000000000003E-2</v>
      </c>
      <c r="C488">
        <v>8.6499999999999994E-2</v>
      </c>
      <c r="D488">
        <v>5.0999999999999997E-2</v>
      </c>
      <c r="P488" t="s">
        <v>849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850</v>
      </c>
      <c r="B489">
        <v>2.21999999999999E-2</v>
      </c>
      <c r="C489">
        <v>2.41E-2</v>
      </c>
      <c r="D489">
        <v>1.16999999999999E-2</v>
      </c>
      <c r="P489" t="s">
        <v>850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851</v>
      </c>
      <c r="B490">
        <v>1.45999999999999E-2</v>
      </c>
      <c r="C490">
        <v>1.9799999999999901E-2</v>
      </c>
      <c r="D490">
        <v>2.2700000000000001E-2</v>
      </c>
      <c r="P490" t="s">
        <v>851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852</v>
      </c>
      <c r="B491">
        <v>-1.23E-2</v>
      </c>
      <c r="C491">
        <v>-1.84E-2</v>
      </c>
      <c r="D491">
        <v>-1.6799999999999999E-2</v>
      </c>
      <c r="P491" t="s">
        <v>852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853</v>
      </c>
      <c r="B492">
        <v>-1.7500000000000002E-2</v>
      </c>
      <c r="C492">
        <v>2.5000000000000001E-2</v>
      </c>
      <c r="D492">
        <v>8.8000000000000005E-3</v>
      </c>
      <c r="P492" t="s">
        <v>853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854</v>
      </c>
      <c r="B493">
        <v>1.22999999999999E-2</v>
      </c>
      <c r="C493">
        <v>-1.8E-3</v>
      </c>
      <c r="D493">
        <v>8.9999999999999998E-4</v>
      </c>
      <c r="P493" t="s">
        <v>854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855</v>
      </c>
      <c r="B494">
        <v>1.9400000000000001E-2</v>
      </c>
      <c r="C494">
        <v>1.09E-2</v>
      </c>
      <c r="D494">
        <v>1.5599999999999999E-2</v>
      </c>
      <c r="P494" t="s">
        <v>855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856</v>
      </c>
      <c r="B495">
        <v>-3.9599999999999899E-2</v>
      </c>
      <c r="C495">
        <v>-4.3299999999999998E-2</v>
      </c>
      <c r="D495">
        <v>-2.8999999999999901E-2</v>
      </c>
      <c r="P495" t="s">
        <v>856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857</v>
      </c>
      <c r="B496">
        <v>1.9E-3</v>
      </c>
      <c r="C496">
        <v>-5.0000000000000001E-4</v>
      </c>
      <c r="D496">
        <v>2.29E-2</v>
      </c>
      <c r="P496" t="s">
        <v>857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858</v>
      </c>
      <c r="B497">
        <v>1.7100000000000001E-2</v>
      </c>
      <c r="C497">
        <v>2.2099999999999901E-2</v>
      </c>
      <c r="D497">
        <v>-8.8999999999999999E-3</v>
      </c>
      <c r="P497" t="s">
        <v>858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859</v>
      </c>
      <c r="B498">
        <v>1.54E-2</v>
      </c>
      <c r="C498">
        <v>5.5899999999999998E-2</v>
      </c>
      <c r="D498">
        <v>3.5999999999999999E-3</v>
      </c>
      <c r="P498" t="s">
        <v>859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860</v>
      </c>
      <c r="B499">
        <v>4.6899999999999997E-2</v>
      </c>
      <c r="C499">
        <v>4.3799999999999999E-2</v>
      </c>
      <c r="D499">
        <v>4.2299999999999997E-2</v>
      </c>
      <c r="P499" t="s">
        <v>860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861</v>
      </c>
      <c r="B500">
        <v>3.5900000000000001E-2</v>
      </c>
      <c r="C500">
        <v>7.3700000000000002E-2</v>
      </c>
      <c r="D500">
        <v>3.1899999999999998E-2</v>
      </c>
      <c r="P500" t="s">
        <v>861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862</v>
      </c>
      <c r="B501">
        <v>-2.5999999999999999E-2</v>
      </c>
      <c r="C501">
        <v>-6.8099999999999994E-2</v>
      </c>
      <c r="D501">
        <v>-2.0400000000000001E-2</v>
      </c>
      <c r="P501" t="s">
        <v>862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863</v>
      </c>
      <c r="B502">
        <v>2.0500000000000001E-2</v>
      </c>
      <c r="C502">
        <v>4.1299999999999899E-2</v>
      </c>
      <c r="D502">
        <v>2.3900000000000001E-2</v>
      </c>
      <c r="P502" t="s">
        <v>863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864</v>
      </c>
      <c r="B503">
        <v>-1.75999999999999E-2</v>
      </c>
      <c r="C503">
        <v>-2.8999999999999901E-2</v>
      </c>
      <c r="D503">
        <v>-2.0000000000000001E-4</v>
      </c>
      <c r="P503" t="s">
        <v>864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865</v>
      </c>
      <c r="B504">
        <v>-2.39999999999999E-2</v>
      </c>
      <c r="C504">
        <v>-3.2599999999999997E-2</v>
      </c>
      <c r="D504">
        <v>-1.5E-3</v>
      </c>
      <c r="P504" t="s">
        <v>865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866</v>
      </c>
      <c r="B505">
        <v>3.8899999999999997E-2</v>
      </c>
      <c r="C505">
        <v>5.8799999999999998E-2</v>
      </c>
      <c r="D505">
        <v>1.9900000000000001E-2</v>
      </c>
      <c r="P505" t="s">
        <v>866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867</v>
      </c>
      <c r="B506">
        <v>8.0000000000000002E-3</v>
      </c>
      <c r="C506">
        <v>2.5999999999999999E-3</v>
      </c>
      <c r="D506">
        <v>6.09999999999999E-3</v>
      </c>
      <c r="P506" t="s">
        <v>867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868</v>
      </c>
      <c r="B507">
        <v>4.1599999999999998E-2</v>
      </c>
      <c r="C507">
        <v>7.0999999999999994E-2</v>
      </c>
      <c r="D507">
        <v>0.02</v>
      </c>
      <c r="P507" t="s">
        <v>868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869</v>
      </c>
      <c r="B508">
        <v>-9.1999999999999998E-3</v>
      </c>
      <c r="C508">
        <v>-3.0599999999999999E-2</v>
      </c>
      <c r="D508">
        <v>-1.77E-2</v>
      </c>
      <c r="P508" t="s">
        <v>869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870</v>
      </c>
      <c r="B509">
        <v>7.7999999999999996E-3</v>
      </c>
      <c r="C509">
        <v>-2.1999999999999999E-2</v>
      </c>
      <c r="D509">
        <v>-1.5E-3</v>
      </c>
      <c r="P509" t="s">
        <v>870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871</v>
      </c>
      <c r="B510">
        <v>-1.7499999999999901E-2</v>
      </c>
      <c r="C510">
        <v>-2.2499999999999999E-2</v>
      </c>
      <c r="D510">
        <v>-1.3100000000000001E-2</v>
      </c>
      <c r="P510" t="s">
        <v>871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872</v>
      </c>
      <c r="B511">
        <v>3.9199999999999999E-2</v>
      </c>
      <c r="C511">
        <v>3.5000000000000003E-2</v>
      </c>
      <c r="D511">
        <v>1.89E-2</v>
      </c>
      <c r="P511" t="s">
        <v>872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873</v>
      </c>
      <c r="B512">
        <v>6.9999999999999999E-4</v>
      </c>
      <c r="C512">
        <v>-2.8E-3</v>
      </c>
      <c r="D512">
        <v>1.13999999999999E-2</v>
      </c>
      <c r="P512" t="s">
        <v>873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874</v>
      </c>
      <c r="B513">
        <v>3.39E-2</v>
      </c>
      <c r="C513">
        <v>6.6900000000000001E-2</v>
      </c>
      <c r="D513">
        <v>2.3099999999999999E-2</v>
      </c>
      <c r="P513" t="s">
        <v>874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875</v>
      </c>
      <c r="B514">
        <v>4.0000000000000002E-4</v>
      </c>
      <c r="C514">
        <v>-1.0800000000000001E-2</v>
      </c>
      <c r="D514">
        <v>8.0000000000000004E-4</v>
      </c>
      <c r="P514" t="s">
        <v>875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876</v>
      </c>
      <c r="B515">
        <v>1.83E-2</v>
      </c>
      <c r="C515">
        <v>1.8599999999999998E-2</v>
      </c>
      <c r="D515">
        <v>5.3E-3</v>
      </c>
      <c r="P515" t="s">
        <v>876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877</v>
      </c>
      <c r="B516">
        <v>1.09E-2</v>
      </c>
      <c r="C516">
        <v>8.6999999999999994E-3</v>
      </c>
      <c r="D516">
        <v>8.8000000000000005E-3</v>
      </c>
      <c r="P516" t="s">
        <v>877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878</v>
      </c>
      <c r="B517">
        <v>-3.1399999999999997E-2</v>
      </c>
      <c r="C517">
        <v>-1.66E-2</v>
      </c>
      <c r="D517">
        <v>-1.15E-2</v>
      </c>
      <c r="P517" t="s">
        <v>878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879</v>
      </c>
      <c r="B518">
        <v>5.0000000000000001E-4</v>
      </c>
      <c r="C518">
        <v>-2.8999999999999998E-3</v>
      </c>
      <c r="D518">
        <v>3.5999999999999999E-3</v>
      </c>
      <c r="P518" t="s">
        <v>879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880</v>
      </c>
      <c r="B519">
        <v>-3.8E-3</v>
      </c>
      <c r="C519">
        <v>-5.04E-2</v>
      </c>
      <c r="D519">
        <v>2.81E-2</v>
      </c>
      <c r="P519" t="s">
        <v>880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881</v>
      </c>
      <c r="B520">
        <v>2.44999999999999E-2</v>
      </c>
      <c r="C520">
        <v>6.6799999999999998E-2</v>
      </c>
      <c r="D520">
        <v>2.3300000000000001E-2</v>
      </c>
      <c r="P520" t="s">
        <v>881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882</v>
      </c>
      <c r="B521">
        <v>2.2499999999999999E-2</v>
      </c>
      <c r="C521">
        <v>2.2499999999999999E-2</v>
      </c>
      <c r="D521">
        <v>1.87999999999999E-2</v>
      </c>
      <c r="P521" t="s">
        <v>882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883</v>
      </c>
      <c r="B522">
        <v>3.6400000000000002E-2</v>
      </c>
      <c r="C522">
        <v>5.7299999999999997E-2</v>
      </c>
      <c r="D522">
        <v>2.6699999999999901E-2</v>
      </c>
      <c r="P522" t="s">
        <v>883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884</v>
      </c>
      <c r="B523">
        <v>2.1299999999999999E-2</v>
      </c>
      <c r="C523">
        <v>5.4100000000000002E-2</v>
      </c>
      <c r="D523">
        <v>9.5999999999999992E-3</v>
      </c>
      <c r="P523" t="s">
        <v>884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885</v>
      </c>
      <c r="B524">
        <v>1.2699999999999999E-2</v>
      </c>
      <c r="C524">
        <v>-8.0999999999999996E-3</v>
      </c>
      <c r="D524">
        <v>1.11E-2</v>
      </c>
      <c r="P524" t="s">
        <v>885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886</v>
      </c>
      <c r="B525">
        <v>1.84E-2</v>
      </c>
      <c r="C525">
        <v>2.7300000000000001E-2</v>
      </c>
      <c r="D525">
        <v>8.8000000000000005E-3</v>
      </c>
      <c r="P525" t="s">
        <v>886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887</v>
      </c>
      <c r="B526">
        <v>-1.5799999999999901E-2</v>
      </c>
      <c r="C526">
        <v>-2.8E-3</v>
      </c>
      <c r="D526">
        <v>-1.9599999999999999E-2</v>
      </c>
      <c r="P526" t="s">
        <v>887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888</v>
      </c>
      <c r="B527">
        <v>1.11E-2</v>
      </c>
      <c r="C527">
        <v>-1.23E-2</v>
      </c>
      <c r="D527">
        <v>6.0000000000000001E-3</v>
      </c>
      <c r="P527" t="s">
        <v>888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889</v>
      </c>
      <c r="B528">
        <v>3.9300000000000002E-2</v>
      </c>
      <c r="C528">
        <v>3.8699999999999998E-2</v>
      </c>
      <c r="D528">
        <v>3.9899999999999998E-2</v>
      </c>
      <c r="P528" t="s">
        <v>889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890</v>
      </c>
      <c r="B529">
        <v>3.6499999999999998E-2</v>
      </c>
      <c r="C529">
        <v>3.2399999999999998E-2</v>
      </c>
      <c r="D529">
        <v>2.52E-2</v>
      </c>
      <c r="P529" t="s">
        <v>890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891</v>
      </c>
      <c r="B530">
        <v>-1.5599999999999999E-2</v>
      </c>
      <c r="C530">
        <v>-3.02999999999999E-2</v>
      </c>
      <c r="D530">
        <v>-2.1899999999999999E-2</v>
      </c>
      <c r="P530" t="s">
        <v>891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892</v>
      </c>
      <c r="B531">
        <v>-3.3299999999999899E-2</v>
      </c>
      <c r="C531">
        <v>-4.48E-2</v>
      </c>
      <c r="D531">
        <v>-3.0599999999999999E-2</v>
      </c>
      <c r="P531" t="s">
        <v>892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893</v>
      </c>
      <c r="B532">
        <v>1.33999999999999E-2</v>
      </c>
      <c r="C532">
        <v>-1.0999999999999999E-2</v>
      </c>
      <c r="D532">
        <v>2.4299999999999999E-2</v>
      </c>
      <c r="P532" t="s">
        <v>893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894</v>
      </c>
      <c r="B533">
        <v>3.5400000000000001E-2</v>
      </c>
      <c r="C533">
        <v>1.5800000000000002E-2</v>
      </c>
      <c r="D533">
        <v>2.9499999999999998E-2</v>
      </c>
      <c r="P533" t="s">
        <v>894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895</v>
      </c>
      <c r="B534">
        <v>2.12E-2</v>
      </c>
      <c r="C534">
        <v>-1.01E-2</v>
      </c>
      <c r="D534">
        <v>1.67E-2</v>
      </c>
      <c r="P534" t="s">
        <v>895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896</v>
      </c>
      <c r="B535">
        <v>-4.4900000000000002E-2</v>
      </c>
      <c r="C535">
        <v>-0.13439999999999999</v>
      </c>
      <c r="D535">
        <v>-1.95E-2</v>
      </c>
      <c r="P535" t="s">
        <v>896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897</v>
      </c>
      <c r="B536">
        <v>-5.9999999999999897E-3</v>
      </c>
      <c r="C536">
        <v>-6.9000000000000006E-2</v>
      </c>
      <c r="D536">
        <v>-1.89E-2</v>
      </c>
      <c r="P536" t="s">
        <v>897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898</v>
      </c>
      <c r="B537">
        <v>-6.1499999999999999E-2</v>
      </c>
      <c r="C537">
        <v>3.9300000000000002E-2</v>
      </c>
      <c r="D537">
        <v>-3.5900000000000001E-2</v>
      </c>
      <c r="P537" t="s">
        <v>898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899</v>
      </c>
      <c r="B538">
        <v>-2.9599999999999901E-2</v>
      </c>
      <c r="C538">
        <v>-0.1255</v>
      </c>
      <c r="D538">
        <v>-3.0200000000000001E-2</v>
      </c>
      <c r="P538" t="s">
        <v>899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900</v>
      </c>
      <c r="B539">
        <v>-7.6E-3</v>
      </c>
      <c r="C539">
        <v>-0.1024</v>
      </c>
      <c r="D539">
        <v>-1.1000000000000001E-3</v>
      </c>
      <c r="P539" t="s">
        <v>900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901</v>
      </c>
      <c r="B540">
        <v>4.7800000000000002E-2</v>
      </c>
      <c r="C540">
        <v>8.2899999999999904E-2</v>
      </c>
      <c r="D540">
        <v>1.49E-2</v>
      </c>
      <c r="P540" t="s">
        <v>901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902</v>
      </c>
      <c r="B541">
        <v>2.0400000000000001E-2</v>
      </c>
      <c r="C541">
        <v>-2.52E-2</v>
      </c>
      <c r="D541">
        <v>7.7999999999999996E-3</v>
      </c>
      <c r="P541" t="s">
        <v>902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903</v>
      </c>
      <c r="B542">
        <v>-8.2699999999999996E-2</v>
      </c>
      <c r="C542">
        <v>-0.19469999999999901</v>
      </c>
      <c r="D542">
        <v>-8.2899999999999904E-2</v>
      </c>
      <c r="P542" t="s">
        <v>903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904</v>
      </c>
      <c r="B543">
        <v>-6.1999999999999998E-3</v>
      </c>
      <c r="C543">
        <v>4.3E-3</v>
      </c>
      <c r="D543">
        <v>-5.3E-3</v>
      </c>
      <c r="P543" t="s">
        <v>904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905</v>
      </c>
      <c r="B544">
        <v>1.66E-2</v>
      </c>
      <c r="C544">
        <v>-5.0199999999999897E-2</v>
      </c>
      <c r="D544">
        <v>1.3899999999999999E-2</v>
      </c>
      <c r="P544" t="s">
        <v>905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906</v>
      </c>
      <c r="B545">
        <v>-9.0899999999999995E-2</v>
      </c>
      <c r="C545">
        <v>-0.2346</v>
      </c>
      <c r="D545">
        <v>-4.3400000000000001E-2</v>
      </c>
      <c r="P545" t="s">
        <v>906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907</v>
      </c>
      <c r="B546">
        <v>-0.17150000000000001</v>
      </c>
      <c r="C546">
        <v>-0.2601</v>
      </c>
      <c r="D546">
        <v>-0.12889999999999999</v>
      </c>
      <c r="P546" t="s">
        <v>907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908</v>
      </c>
      <c r="B547">
        <v>-7.8299999999999995E-2</v>
      </c>
      <c r="C547">
        <v>-0.20199999999999901</v>
      </c>
      <c r="D547">
        <v>-3.0499999999999999E-2</v>
      </c>
      <c r="P547" t="s">
        <v>908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909</v>
      </c>
      <c r="B548">
        <v>1.7399999999999999E-2</v>
      </c>
      <c r="C548">
        <v>3.9800000000000002E-2</v>
      </c>
      <c r="D548">
        <v>1.4E-3</v>
      </c>
      <c r="P548" t="s">
        <v>909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910</v>
      </c>
      <c r="B549">
        <v>-8.1199999999999994E-2</v>
      </c>
      <c r="C549">
        <v>-8.2899999999999904E-2</v>
      </c>
      <c r="D549">
        <v>-8.3599999999999994E-2</v>
      </c>
      <c r="P549" t="s">
        <v>910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911</v>
      </c>
      <c r="B550">
        <v>-0.100899999999999</v>
      </c>
      <c r="C550">
        <v>-0.26129999999999998</v>
      </c>
      <c r="D550">
        <v>-9.9900000000000003E-2</v>
      </c>
      <c r="P550" t="s">
        <v>911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912</v>
      </c>
      <c r="B551">
        <v>8.9700000000000002E-2</v>
      </c>
      <c r="C551">
        <v>0.44490000000000002</v>
      </c>
      <c r="D551">
        <v>5.8799999999999998E-2</v>
      </c>
      <c r="P551" t="s">
        <v>912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913</v>
      </c>
      <c r="B552">
        <v>0.1019</v>
      </c>
      <c r="C552">
        <v>0.44890000000000002</v>
      </c>
      <c r="D552">
        <v>4.2000000000000003E-2</v>
      </c>
      <c r="P552" t="s">
        <v>913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914</v>
      </c>
      <c r="B553">
        <v>5.21E-2</v>
      </c>
      <c r="C553">
        <v>0.2165</v>
      </c>
      <c r="D553">
        <v>5.7299999999999997E-2</v>
      </c>
      <c r="P553" t="s">
        <v>914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915</v>
      </c>
      <c r="B554">
        <v>4.4000000000000003E-3</v>
      </c>
      <c r="C554">
        <v>-6.3200000000000006E-2</v>
      </c>
      <c r="D554">
        <v>-2.0999999999999999E-3</v>
      </c>
      <c r="P554" t="s">
        <v>915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916</v>
      </c>
      <c r="B555">
        <v>7.7299999999999994E-2</v>
      </c>
      <c r="C555">
        <v>0.124</v>
      </c>
      <c r="D555">
        <v>4.7699999999999902E-2</v>
      </c>
      <c r="P555" t="s">
        <v>916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917</v>
      </c>
      <c r="B556">
        <v>3.3399999999999999E-2</v>
      </c>
      <c r="C556">
        <v>0.25979999999999998</v>
      </c>
      <c r="D556">
        <v>1.04E-2</v>
      </c>
      <c r="P556" t="s">
        <v>917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918</v>
      </c>
      <c r="B557">
        <v>4.0899999999999999E-2</v>
      </c>
      <c r="C557">
        <v>8.8399999999999895E-2</v>
      </c>
      <c r="D557">
        <v>2.1600000000000001E-2</v>
      </c>
      <c r="P557" t="s">
        <v>918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919</v>
      </c>
      <c r="B558">
        <v>-2.5899999999999999E-2</v>
      </c>
      <c r="C558">
        <v>-0.13300000000000001</v>
      </c>
      <c r="D558">
        <v>-8.3999999999999995E-3</v>
      </c>
      <c r="P558" t="s">
        <v>919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920</v>
      </c>
      <c r="B559">
        <v>5.5599999999999997E-2</v>
      </c>
      <c r="C559">
        <v>5.0099999999999999E-2</v>
      </c>
      <c r="D559">
        <v>5.8799999999999998E-2</v>
      </c>
      <c r="P559" t="s">
        <v>920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921</v>
      </c>
      <c r="B560">
        <v>2.76E-2</v>
      </c>
      <c r="C560">
        <v>1.39999999999999E-2</v>
      </c>
      <c r="D560">
        <v>5.7999999999999996E-3</v>
      </c>
      <c r="P560" t="s">
        <v>921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922</v>
      </c>
      <c r="B561">
        <v>-3.3599999999999998E-2</v>
      </c>
      <c r="C561">
        <v>0.02</v>
      </c>
      <c r="D561">
        <v>-2.24E-2</v>
      </c>
      <c r="P561" t="s">
        <v>922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923</v>
      </c>
      <c r="B562">
        <v>3.4000000000000002E-2</v>
      </c>
      <c r="C562">
        <v>1.41999999999999E-2</v>
      </c>
      <c r="D562">
        <v>1.49E-2</v>
      </c>
      <c r="P562" t="s">
        <v>923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924</v>
      </c>
      <c r="B563">
        <v>6.3199999999999895E-2</v>
      </c>
      <c r="C563">
        <v>4.8799999999999899E-2</v>
      </c>
      <c r="D563">
        <v>4.0800000000000003E-2</v>
      </c>
      <c r="P563" t="s">
        <v>924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925</v>
      </c>
      <c r="B564">
        <v>2.01E-2</v>
      </c>
      <c r="C564">
        <v>6.7999999999999996E-3</v>
      </c>
      <c r="D564">
        <v>5.7999999999999996E-3</v>
      </c>
      <c r="P564" t="s">
        <v>925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926</v>
      </c>
      <c r="B565">
        <v>-7.8799999999999995E-2</v>
      </c>
      <c r="C565">
        <v>-8.6199999999999999E-2</v>
      </c>
      <c r="D565">
        <v>-6.3399999999999998E-2</v>
      </c>
      <c r="P565" t="s">
        <v>926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927</v>
      </c>
      <c r="B566">
        <v>-5.5599999999999997E-2</v>
      </c>
      <c r="C566">
        <v>-6.4699999999999994E-2</v>
      </c>
      <c r="D566">
        <v>-2.9899999999999999E-2</v>
      </c>
      <c r="P566" t="s">
        <v>927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928</v>
      </c>
      <c r="B567">
        <v>6.9400000000000003E-2</v>
      </c>
      <c r="C567">
        <v>6.9500000000000006E-2</v>
      </c>
      <c r="D567">
        <v>5.2299999999999999E-2</v>
      </c>
      <c r="P567" t="s">
        <v>928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929</v>
      </c>
      <c r="B568">
        <v>-4.7599999999999899E-2</v>
      </c>
      <c r="C568">
        <v>-4.2799999999999998E-2</v>
      </c>
      <c r="D568">
        <v>-9.2999999999999992E-3</v>
      </c>
      <c r="P568" t="s">
        <v>929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930</v>
      </c>
      <c r="B569">
        <v>9.5499999999999904E-2</v>
      </c>
      <c r="C569">
        <v>0.1096</v>
      </c>
      <c r="D569">
        <v>6.5000000000000002E-2</v>
      </c>
      <c r="P569" t="s">
        <v>930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931</v>
      </c>
      <c r="B570">
        <v>3.8899999999999997E-2</v>
      </c>
      <c r="C570">
        <v>3.8899999999999997E-2</v>
      </c>
      <c r="D570">
        <v>2.76E-2</v>
      </c>
      <c r="P570" t="s">
        <v>931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932</v>
      </c>
      <c r="B571">
        <v>6.1000000000000004E-3</v>
      </c>
      <c r="C571">
        <v>-9.8999999999999904E-3</v>
      </c>
      <c r="D571">
        <v>-6.9999999999999897E-3</v>
      </c>
      <c r="P571" t="s">
        <v>932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933</v>
      </c>
      <c r="B572">
        <v>6.83E-2</v>
      </c>
      <c r="C572">
        <v>0.13949999999999901</v>
      </c>
      <c r="D572">
        <v>4.5899999999999899E-2</v>
      </c>
      <c r="P572" t="s">
        <v>933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934</v>
      </c>
      <c r="B573">
        <v>0.02</v>
      </c>
      <c r="C573">
        <v>4.1099999999999998E-2</v>
      </c>
      <c r="D573">
        <v>8.9999999999999993E-3</v>
      </c>
      <c r="P573" t="s">
        <v>934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935</v>
      </c>
      <c r="B574">
        <v>3.5000000000000003E-2</v>
      </c>
      <c r="C574">
        <v>1.0699999999999999E-2</v>
      </c>
      <c r="D574">
        <v>3.3799999999999997E-2</v>
      </c>
      <c r="P574" t="s">
        <v>935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936</v>
      </c>
      <c r="B575">
        <v>4.7000000000000002E-3</v>
      </c>
      <c r="C575">
        <v>-1.67E-2</v>
      </c>
      <c r="D575">
        <v>1.41E-2</v>
      </c>
      <c r="P575" t="s">
        <v>936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937</v>
      </c>
      <c r="B576">
        <v>2.8999999999999901E-2</v>
      </c>
      <c r="C576">
        <v>-1.4E-3</v>
      </c>
      <c r="D576">
        <v>3.78E-2</v>
      </c>
      <c r="P576" t="s">
        <v>937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938</v>
      </c>
      <c r="B577">
        <v>-1.2699999999999999E-2</v>
      </c>
      <c r="C577">
        <v>-3.5699999999999898E-2</v>
      </c>
      <c r="D577">
        <v>5.6999999999999898E-3</v>
      </c>
      <c r="P577" t="s">
        <v>938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939</v>
      </c>
      <c r="B578">
        <v>-1.7500000000000002E-2</v>
      </c>
      <c r="C578">
        <v>-5.3199999999999997E-2</v>
      </c>
      <c r="D578">
        <v>-1.41E-2</v>
      </c>
      <c r="P578" t="s">
        <v>939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940</v>
      </c>
      <c r="B579">
        <v>-2.35E-2</v>
      </c>
      <c r="C579">
        <v>-4.1500000000000002E-2</v>
      </c>
      <c r="D579">
        <v>-2.4299999999999999E-2</v>
      </c>
      <c r="P579" t="s">
        <v>940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941</v>
      </c>
      <c r="B580">
        <v>-5.9799999999999999E-2</v>
      </c>
      <c r="C580">
        <v>-0.1389</v>
      </c>
      <c r="D580">
        <v>-1.23E-2</v>
      </c>
      <c r="P580" t="s">
        <v>941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942</v>
      </c>
      <c r="B581">
        <v>-7.5899999999999995E-2</v>
      </c>
      <c r="C581">
        <v>-0.1183</v>
      </c>
      <c r="D581">
        <v>-3.2300000000000002E-2</v>
      </c>
      <c r="P581" t="s">
        <v>942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943</v>
      </c>
      <c r="B582">
        <v>0.113499999999999</v>
      </c>
      <c r="C582">
        <v>0.15820000000000001</v>
      </c>
      <c r="D582">
        <v>6.2899999999999998E-2</v>
      </c>
      <c r="P582" t="s">
        <v>943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944</v>
      </c>
      <c r="B583">
        <v>-2.8E-3</v>
      </c>
      <c r="C583">
        <v>-7.6499999999999999E-2</v>
      </c>
      <c r="D583">
        <v>1.3299999999999999E-2</v>
      </c>
      <c r="P583" t="s">
        <v>944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945</v>
      </c>
      <c r="B584">
        <v>7.4000000000000003E-3</v>
      </c>
      <c r="C584">
        <v>-3.1199999999999999E-2</v>
      </c>
      <c r="D584">
        <v>0.03</v>
      </c>
      <c r="P584" t="s">
        <v>945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946</v>
      </c>
      <c r="B585">
        <v>5.0499999999999899E-2</v>
      </c>
      <c r="C585">
        <v>0.18429999999999999</v>
      </c>
      <c r="D585">
        <v>4.8999999999999998E-3</v>
      </c>
      <c r="P585" t="s">
        <v>946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947</v>
      </c>
      <c r="B586">
        <v>4.4199999999999899E-2</v>
      </c>
      <c r="C586">
        <v>6.6199999999999995E-2</v>
      </c>
      <c r="D586">
        <v>1.9299999999999901E-2</v>
      </c>
      <c r="P586" t="s">
        <v>947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948</v>
      </c>
      <c r="B587">
        <v>3.1099999999999999E-2</v>
      </c>
      <c r="C587">
        <v>4.0999999999999898E-2</v>
      </c>
      <c r="D587">
        <v>2.5600000000000001E-2</v>
      </c>
      <c r="P587" t="s">
        <v>948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949</v>
      </c>
      <c r="B588">
        <v>-8.5000000000000006E-3</v>
      </c>
      <c r="C588">
        <v>-6.3099999999999906E-2</v>
      </c>
      <c r="D588">
        <v>6.6E-3</v>
      </c>
      <c r="P588" t="s">
        <v>949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950</v>
      </c>
      <c r="B589">
        <v>-6.1800000000000001E-2</v>
      </c>
      <c r="C589">
        <v>-0.13100000000000001</v>
      </c>
      <c r="D589">
        <v>-2.1399999999999999E-2</v>
      </c>
      <c r="P589" t="s">
        <v>950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951</v>
      </c>
      <c r="B590">
        <v>3.8899999999999997E-2</v>
      </c>
      <c r="C590">
        <v>3.4799999999999998E-2</v>
      </c>
      <c r="D590">
        <v>5.0299999999999997E-2</v>
      </c>
      <c r="P590" t="s">
        <v>951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952</v>
      </c>
      <c r="B591">
        <v>7.9000000000000008E-3</v>
      </c>
      <c r="C591">
        <v>-1.9799999999999901E-2</v>
      </c>
      <c r="D591">
        <v>2.1299999999999999E-2</v>
      </c>
      <c r="P591" t="s">
        <v>952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953</v>
      </c>
      <c r="B592">
        <v>2.5599999999999901E-2</v>
      </c>
      <c r="C592">
        <v>2.2599999999999999E-2</v>
      </c>
      <c r="D592">
        <v>-1.6999999999999999E-3</v>
      </c>
      <c r="P592" t="s">
        <v>953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954</v>
      </c>
      <c r="B593">
        <v>2.7400000000000001E-2</v>
      </c>
      <c r="C593">
        <v>3.5299999999999998E-2</v>
      </c>
      <c r="D593">
        <v>3.1099999999999999E-2</v>
      </c>
      <c r="P593" t="s">
        <v>954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955</v>
      </c>
      <c r="B594">
        <v>-1.7500000000000002E-2</v>
      </c>
      <c r="C594">
        <v>-4.07E-2</v>
      </c>
      <c r="D594">
        <v>-1.41999999999999E-2</v>
      </c>
      <c r="P594" t="s">
        <v>955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956</v>
      </c>
      <c r="B595">
        <v>7.9000000000000008E-3</v>
      </c>
      <c r="C595">
        <v>-1.6500000000000001E-2</v>
      </c>
      <c r="D595">
        <v>5.9999999999999995E-4</v>
      </c>
      <c r="P595" t="s">
        <v>956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957</v>
      </c>
      <c r="B596">
        <v>1.18999999999999E-2</v>
      </c>
      <c r="C596">
        <v>6.2300000000000001E-2</v>
      </c>
      <c r="D596">
        <v>-9.39999999999999E-3</v>
      </c>
      <c r="P596" t="s">
        <v>957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958</v>
      </c>
      <c r="B597">
        <v>5.57E-2</v>
      </c>
      <c r="C597">
        <v>9.2699999999999894E-2</v>
      </c>
      <c r="D597">
        <v>5.8499999999999899E-2</v>
      </c>
      <c r="P597" t="s">
        <v>958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959</v>
      </c>
      <c r="B598">
        <v>1.29E-2</v>
      </c>
      <c r="C598">
        <v>-7.3000000000000001E-3</v>
      </c>
      <c r="D598">
        <v>2.3199999999999998E-2</v>
      </c>
      <c r="P598" t="s">
        <v>959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960</v>
      </c>
      <c r="B599">
        <v>4.0300000000000002E-2</v>
      </c>
      <c r="C599">
        <v>5.7099999999999998E-2</v>
      </c>
      <c r="D599">
        <v>4.87E-2</v>
      </c>
      <c r="P599" t="s">
        <v>960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961</v>
      </c>
      <c r="B600">
        <v>1.55E-2</v>
      </c>
      <c r="C600">
        <v>8.1999999999999903E-3</v>
      </c>
      <c r="D600">
        <v>2.3799999999999901E-2</v>
      </c>
      <c r="P600" t="s">
        <v>961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962</v>
      </c>
      <c r="B601">
        <v>2.79999999999999E-2</v>
      </c>
      <c r="C601">
        <v>4.1599999999999998E-2</v>
      </c>
      <c r="D601">
        <v>-6.6E-3</v>
      </c>
      <c r="P601" t="s">
        <v>962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963</v>
      </c>
      <c r="B602">
        <v>-1.2E-2</v>
      </c>
      <c r="C602">
        <v>-6.4000000000000001E-2</v>
      </c>
      <c r="D602">
        <v>-6.09999999999999E-3</v>
      </c>
      <c r="P602" t="s">
        <v>963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964</v>
      </c>
      <c r="B603">
        <v>5.6500000000000002E-2</v>
      </c>
      <c r="C603">
        <v>0.11990000000000001</v>
      </c>
      <c r="D603">
        <v>4.8099999999999997E-2</v>
      </c>
      <c r="P603" t="s">
        <v>964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965</v>
      </c>
      <c r="B604">
        <v>-2.7099999999999999E-2</v>
      </c>
      <c r="C604">
        <v>2.8799999999999999E-2</v>
      </c>
      <c r="D604">
        <v>-4.1399999999999999E-2</v>
      </c>
      <c r="P604" t="s">
        <v>965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966</v>
      </c>
      <c r="B605">
        <v>3.7699999999999997E-2</v>
      </c>
      <c r="C605">
        <v>1.09E-2</v>
      </c>
      <c r="D605">
        <v>1.9099999999999999E-2</v>
      </c>
      <c r="P605" t="s">
        <v>966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967</v>
      </c>
      <c r="B606">
        <v>4.1799999999999997E-2</v>
      </c>
      <c r="C606">
        <v>3.6499999999999998E-2</v>
      </c>
      <c r="D606">
        <v>4.2299999999999997E-2</v>
      </c>
      <c r="P606" t="s">
        <v>967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968</v>
      </c>
      <c r="B607">
        <v>3.1300000000000001E-2</v>
      </c>
      <c r="C607">
        <v>2.9899999999999999E-2</v>
      </c>
      <c r="D607">
        <v>2.5899999999999999E-2</v>
      </c>
      <c r="P607" t="s">
        <v>968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969</v>
      </c>
      <c r="B608">
        <v>2.81E-2</v>
      </c>
      <c r="C608">
        <v>2.8899999999999999E-2</v>
      </c>
      <c r="D608">
        <v>1.1599999999999999E-2</v>
      </c>
      <c r="P608" t="s">
        <v>969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970</v>
      </c>
      <c r="B609">
        <v>-3.32E-2</v>
      </c>
      <c r="C609">
        <v>-3.9599999999999899E-2</v>
      </c>
      <c r="D609">
        <v>-3.08999999999999E-2</v>
      </c>
      <c r="P609" t="s">
        <v>970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971</v>
      </c>
      <c r="B610">
        <v>4.65E-2</v>
      </c>
      <c r="C610">
        <v>5.1699999999999899E-2</v>
      </c>
      <c r="D610">
        <v>4.07E-2</v>
      </c>
      <c r="P610" t="s">
        <v>971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972</v>
      </c>
      <c r="B611">
        <v>4.3E-3</v>
      </c>
      <c r="C611">
        <v>1.5699999999999999E-2</v>
      </c>
      <c r="D611">
        <v>1.44999999999999E-2</v>
      </c>
      <c r="P611" t="s">
        <v>972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973</v>
      </c>
      <c r="B612">
        <v>-1.9E-3</v>
      </c>
      <c r="C612">
        <v>8.8999999999999999E-3</v>
      </c>
      <c r="D612">
        <v>2.1499999999999998E-2</v>
      </c>
      <c r="P612" t="s">
        <v>973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974</v>
      </c>
      <c r="B613">
        <v>2.06E-2</v>
      </c>
      <c r="C613">
        <v>1.7999999999999999E-2</v>
      </c>
      <c r="D613">
        <v>5.3E-3</v>
      </c>
      <c r="P613" t="s">
        <v>974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975</v>
      </c>
      <c r="B614">
        <v>2.6099999999999901E-2</v>
      </c>
      <c r="C614">
        <v>6.0499999999999998E-2</v>
      </c>
      <c r="D614">
        <v>1.4800000000000001E-2</v>
      </c>
      <c r="P614" t="s">
        <v>975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976</v>
      </c>
      <c r="B615">
        <v>-2.0400000000000001E-2</v>
      </c>
      <c r="C615">
        <v>-2.92E-2</v>
      </c>
      <c r="D615">
        <v>-1.47E-2</v>
      </c>
      <c r="P615" t="s">
        <v>976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977</v>
      </c>
      <c r="B616">
        <v>4.24E-2</v>
      </c>
      <c r="C616">
        <v>5.1499999999999997E-2</v>
      </c>
      <c r="D616">
        <v>4.8000000000000001E-2</v>
      </c>
      <c r="P616" t="s">
        <v>977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978</v>
      </c>
      <c r="B617">
        <v>-1.9699999999999999E-2</v>
      </c>
      <c r="C617">
        <v>-7.3399999999999896E-2</v>
      </c>
      <c r="D617">
        <v>1.1999999999999999E-3</v>
      </c>
      <c r="P617" t="s">
        <v>978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979</v>
      </c>
      <c r="B618">
        <v>2.52E-2</v>
      </c>
      <c r="C618">
        <v>2.2200000000000001E-2</v>
      </c>
      <c r="D618">
        <v>3.6999999999999998E-2</v>
      </c>
      <c r="P618" t="s">
        <v>979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980</v>
      </c>
      <c r="B619">
        <v>2.5499999999999998E-2</v>
      </c>
      <c r="C619">
        <v>2.5000000000000001E-3</v>
      </c>
      <c r="D619">
        <v>3.3399999999999999E-2</v>
      </c>
      <c r="P619" t="s">
        <v>980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981</v>
      </c>
      <c r="B620">
        <v>-5.9999999999999995E-4</v>
      </c>
      <c r="C620">
        <v>-1.3599999999999999E-2</v>
      </c>
      <c r="D620">
        <v>-6.6E-3</v>
      </c>
      <c r="P620" t="s">
        <v>981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982</v>
      </c>
      <c r="B621">
        <v>-3.1099999999999999E-2</v>
      </c>
      <c r="C621">
        <v>-7.7699999999999894E-2</v>
      </c>
      <c r="D621">
        <v>-3.4999999999999901E-3</v>
      </c>
      <c r="P621" t="s">
        <v>982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983</v>
      </c>
      <c r="B622">
        <v>6.13E-2</v>
      </c>
      <c r="C622">
        <v>0.1134</v>
      </c>
      <c r="D622">
        <v>3.2300000000000002E-2</v>
      </c>
      <c r="P622" t="s">
        <v>983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984</v>
      </c>
      <c r="B623">
        <v>-1.12E-2</v>
      </c>
      <c r="C623">
        <v>-4.7500000000000001E-2</v>
      </c>
      <c r="D623">
        <v>-9.2999999999999992E-3</v>
      </c>
      <c r="P623" t="s">
        <v>984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985</v>
      </c>
      <c r="B624">
        <v>5.8999999999999999E-3</v>
      </c>
      <c r="C624">
        <v>0.1074</v>
      </c>
      <c r="D624">
        <v>-8.6E-3</v>
      </c>
      <c r="P624" t="s">
        <v>985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986</v>
      </c>
      <c r="B625">
        <v>1.3599999999999999E-2</v>
      </c>
      <c r="C625">
        <v>-8.0299999999999996E-2</v>
      </c>
      <c r="D625">
        <v>1.6500000000000001E-2</v>
      </c>
      <c r="P625" t="s">
        <v>986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987</v>
      </c>
      <c r="B626">
        <v>-1.5299999999999999E-2</v>
      </c>
      <c r="C626">
        <v>-5.57E-2</v>
      </c>
      <c r="D626">
        <v>-1.41E-2</v>
      </c>
      <c r="P626" t="s">
        <v>987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988</v>
      </c>
      <c r="B627">
        <v>1.54E-2</v>
      </c>
      <c r="C627">
        <v>-0.1817</v>
      </c>
      <c r="D627">
        <v>3.7900000000000003E-2</v>
      </c>
      <c r="P627" t="s">
        <v>988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989</v>
      </c>
      <c r="B628">
        <v>-6.0400000000000002E-2</v>
      </c>
      <c r="C628">
        <v>-2.81E-2</v>
      </c>
      <c r="D628">
        <v>-5.6799999999999899E-2</v>
      </c>
      <c r="P628" t="s">
        <v>989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990</v>
      </c>
      <c r="B629">
        <v>-3.0699999999999901E-2</v>
      </c>
      <c r="C629">
        <v>-0.1595</v>
      </c>
      <c r="D629">
        <v>-1.39999999999999E-2</v>
      </c>
      <c r="P629" t="s">
        <v>990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991</v>
      </c>
      <c r="B630">
        <v>7.7499999999999999E-2</v>
      </c>
      <c r="C630">
        <v>0.1229</v>
      </c>
      <c r="D630">
        <v>6.9000000000000006E-2</v>
      </c>
      <c r="P630" t="s">
        <v>991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992</v>
      </c>
      <c r="B631">
        <v>5.5999999999999999E-3</v>
      </c>
      <c r="C631">
        <v>-4.1700000000000001E-2</v>
      </c>
      <c r="D631">
        <v>-4.0000000000000002E-4</v>
      </c>
      <c r="P631" t="s">
        <v>992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993</v>
      </c>
      <c r="B632">
        <v>-2.1600000000000001E-2</v>
      </c>
      <c r="C632">
        <v>-4.3200000000000002E-2</v>
      </c>
      <c r="D632">
        <v>-1.8E-3</v>
      </c>
      <c r="P632" t="s">
        <v>993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994</v>
      </c>
      <c r="B633">
        <v>-5.7599999999999901E-2</v>
      </c>
      <c r="C633">
        <v>-0.1318</v>
      </c>
      <c r="D633">
        <v>-2.6099999999999901E-2</v>
      </c>
      <c r="P633" t="s">
        <v>994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995</v>
      </c>
      <c r="B634">
        <v>-5.9999999999999995E-4</v>
      </c>
      <c r="C634">
        <v>3.3599999999999998E-2</v>
      </c>
      <c r="D634">
        <v>2.9999999999999997E-4</v>
      </c>
      <c r="P634" t="s">
        <v>995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996</v>
      </c>
      <c r="B635">
        <v>6.9800000000000001E-2</v>
      </c>
      <c r="C635">
        <v>0.1394</v>
      </c>
      <c r="D635">
        <v>5.8299999999999998E-2</v>
      </c>
      <c r="P635" t="s">
        <v>996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997</v>
      </c>
      <c r="B636">
        <v>9.2999999999999992E-3</v>
      </c>
      <c r="C636">
        <v>0.18340000000000001</v>
      </c>
      <c r="D636">
        <v>-7.3000000000000001E-3</v>
      </c>
      <c r="P636" t="s">
        <v>997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998</v>
      </c>
      <c r="B637">
        <v>1.7899999999999999E-2</v>
      </c>
      <c r="C637">
        <v>-1.6899999999999998E-2</v>
      </c>
      <c r="D637">
        <v>1.7500000000000002E-2</v>
      </c>
      <c r="P637" t="s">
        <v>998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999</v>
      </c>
      <c r="B638">
        <v>-2.9999999999999997E-4</v>
      </c>
      <c r="C638">
        <v>-1.5E-3</v>
      </c>
      <c r="D638">
        <v>2.3699999999999999E-2</v>
      </c>
      <c r="P638" t="s">
        <v>999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1000</v>
      </c>
      <c r="B639">
        <v>3.9699999999999999E-2</v>
      </c>
      <c r="C639">
        <v>7.85E-2</v>
      </c>
      <c r="D639">
        <v>1.72E-2</v>
      </c>
      <c r="P639" t="s">
        <v>1000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1001</v>
      </c>
      <c r="B640">
        <v>5.1999999999999998E-3</v>
      </c>
      <c r="C640">
        <v>5.0299999999999997E-2</v>
      </c>
      <c r="D640">
        <v>-1.5699999999999999E-2</v>
      </c>
      <c r="P640" t="s">
        <v>1001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1002</v>
      </c>
      <c r="B641">
        <v>2.7000000000000001E-3</v>
      </c>
      <c r="C641">
        <v>4.82E-2</v>
      </c>
      <c r="D641">
        <v>-1.6999999999999999E-3</v>
      </c>
      <c r="P641" t="s">
        <v>1002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1003</v>
      </c>
      <c r="B642">
        <v>-0.02</v>
      </c>
      <c r="C642">
        <v>-8.7899999999999895E-2</v>
      </c>
      <c r="D642">
        <v>-1.6899999999999998E-2</v>
      </c>
      <c r="P642" t="s">
        <v>1003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1004</v>
      </c>
      <c r="B643">
        <v>4.87E-2</v>
      </c>
      <c r="C643">
        <v>8.6999999999999994E-2</v>
      </c>
      <c r="D643">
        <v>7.4999999999999997E-3</v>
      </c>
      <c r="P643" t="s">
        <v>1004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1005</v>
      </c>
      <c r="B644">
        <v>1.84E-2</v>
      </c>
      <c r="C644">
        <v>-5.9999999999999995E-4</v>
      </c>
      <c r="D644">
        <v>2.7300000000000001E-2</v>
      </c>
      <c r="P644" t="s">
        <v>1005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101</v>
      </c>
      <c r="B645">
        <v>1.9800000000000002E-2</v>
      </c>
      <c r="C645">
        <v>3.6299999999999999E-2</v>
      </c>
      <c r="D645">
        <v>1.11E-2</v>
      </c>
      <c r="P645" t="s">
        <v>101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104</v>
      </c>
      <c r="B646">
        <v>3.6099999999999903E-2</v>
      </c>
      <c r="C646">
        <v>2.6699999999999901E-2</v>
      </c>
      <c r="D646">
        <v>4.7599999999999899E-2</v>
      </c>
      <c r="P646" t="s">
        <v>104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107</v>
      </c>
      <c r="B647">
        <v>2E-3</v>
      </c>
      <c r="C647">
        <v>-1.83E-2</v>
      </c>
      <c r="D647">
        <v>3.8999999999999998E-3</v>
      </c>
      <c r="P647" t="s">
        <v>107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108</v>
      </c>
      <c r="B648">
        <v>1.14E-2</v>
      </c>
      <c r="C648">
        <v>1.49E-2</v>
      </c>
      <c r="D648">
        <v>6.1999999999999998E-3</v>
      </c>
      <c r="P648" t="s">
        <v>108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109</v>
      </c>
      <c r="B649">
        <v>1.12E-2</v>
      </c>
      <c r="C649">
        <v>-4.4499999999999998E-2</v>
      </c>
      <c r="D649">
        <v>2.4199999999999999E-2</v>
      </c>
      <c r="P649" t="s">
        <v>109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110</v>
      </c>
      <c r="B650">
        <v>8.3999999999999995E-3</v>
      </c>
      <c r="C650">
        <v>4.7599999999999899E-2</v>
      </c>
      <c r="D650">
        <v>-9.7999999999999997E-3</v>
      </c>
      <c r="P650" t="s">
        <v>110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111</v>
      </c>
      <c r="B651">
        <v>1.9400000000000001E-2</v>
      </c>
      <c r="C651">
        <v>9.1999999999999998E-3</v>
      </c>
      <c r="D651">
        <v>2.5999999999999999E-2</v>
      </c>
      <c r="P651" t="s">
        <v>111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112</v>
      </c>
      <c r="B652">
        <v>2.5000000000000001E-3</v>
      </c>
      <c r="C652">
        <v>-3.2199999999999999E-2</v>
      </c>
      <c r="D652">
        <v>-2.7000000000000001E-3</v>
      </c>
      <c r="P652" t="s">
        <v>112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113</v>
      </c>
      <c r="B653">
        <v>2.5999999999999999E-2</v>
      </c>
      <c r="C653">
        <v>6.9900000000000004E-2</v>
      </c>
      <c r="D653">
        <v>3.2000000000000002E-3</v>
      </c>
      <c r="P653" t="s">
        <v>113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114</v>
      </c>
      <c r="B654">
        <v>2.3400000000000001E-2</v>
      </c>
      <c r="C654">
        <v>-3.1699999999999999E-2</v>
      </c>
      <c r="D654">
        <v>1.47E-2</v>
      </c>
      <c r="P654" t="s">
        <v>114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115</v>
      </c>
      <c r="B655">
        <v>3.2000000000000001E-2</v>
      </c>
      <c r="C655">
        <v>0.1048</v>
      </c>
      <c r="D655">
        <v>4.3799999999999999E-2</v>
      </c>
      <c r="P655" t="s">
        <v>115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116</v>
      </c>
      <c r="B656">
        <v>1.15E-2</v>
      </c>
      <c r="C656">
        <v>1.0500000000000001E-2</v>
      </c>
      <c r="D656">
        <v>6.09999999999999E-3</v>
      </c>
      <c r="P656" t="s">
        <v>116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117</v>
      </c>
      <c r="B657">
        <v>5.6899999999999999E-2</v>
      </c>
      <c r="C657">
        <v>-1.11E-2</v>
      </c>
      <c r="D657">
        <v>3.3099999999999997E-2</v>
      </c>
      <c r="P657" t="s">
        <v>117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118</v>
      </c>
      <c r="B658">
        <v>-3.5400000000000001E-2</v>
      </c>
      <c r="C658">
        <v>-7.2900000000000006E-2</v>
      </c>
      <c r="D658">
        <v>-4.5400000000000003E-2</v>
      </c>
      <c r="P658" t="s">
        <v>118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119</v>
      </c>
      <c r="B659">
        <v>-2.23E-2</v>
      </c>
      <c r="C659">
        <v>-8.0000000000000002E-3</v>
      </c>
      <c r="D659">
        <v>-9.1999999999999998E-3</v>
      </c>
      <c r="P659" t="s">
        <v>119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120</v>
      </c>
      <c r="B660">
        <v>4.3E-3</v>
      </c>
      <c r="C660">
        <v>2.93E-2</v>
      </c>
      <c r="D660">
        <v>-1.6999999999999999E-3</v>
      </c>
      <c r="P660" t="s">
        <v>120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121</v>
      </c>
      <c r="B661">
        <v>2.7900000000000001E-2</v>
      </c>
      <c r="C661">
        <v>9.1000000000000004E-3</v>
      </c>
      <c r="D661">
        <v>1.3100000000000001E-2</v>
      </c>
      <c r="P661" t="s">
        <v>121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122</v>
      </c>
      <c r="B662">
        <v>6.1999999999999998E-3</v>
      </c>
      <c r="C662">
        <v>4.0899999999999999E-2</v>
      </c>
      <c r="D662">
        <v>1.9900000000000001E-2</v>
      </c>
      <c r="P662" t="s">
        <v>122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123</v>
      </c>
      <c r="B663">
        <v>3.3499999999999898E-2</v>
      </c>
      <c r="C663">
        <v>2.3799999999999901E-2</v>
      </c>
      <c r="D663">
        <v>2.23E-2</v>
      </c>
      <c r="P663" t="s">
        <v>123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124</v>
      </c>
      <c r="B664">
        <v>3.5999999999999997E-2</v>
      </c>
      <c r="C664">
        <v>6.9999999999999999E-4</v>
      </c>
      <c r="D664">
        <v>2.23E-2</v>
      </c>
      <c r="P664" t="s">
        <v>124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125</v>
      </c>
      <c r="B665">
        <v>2.0999999999999999E-3</v>
      </c>
      <c r="C665">
        <v>-1.06E-2</v>
      </c>
      <c r="D665">
        <v>6.4000000000000003E-3</v>
      </c>
      <c r="P665" t="s">
        <v>125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126</v>
      </c>
      <c r="B666">
        <v>-7.4899999999999994E-2</v>
      </c>
      <c r="C666">
        <v>-8.9099999999999999E-2</v>
      </c>
      <c r="D666">
        <v>-1.67E-2</v>
      </c>
      <c r="P666" t="s">
        <v>126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127</v>
      </c>
      <c r="B667">
        <v>1.8699999999999901E-2</v>
      </c>
      <c r="C667">
        <v>-8.0000000000000002E-3</v>
      </c>
      <c r="D667">
        <v>1.61E-2</v>
      </c>
      <c r="P667" t="s">
        <v>127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128</v>
      </c>
      <c r="B668">
        <v>-9.3600000000000003E-2</v>
      </c>
      <c r="C668">
        <v>-0.1191</v>
      </c>
      <c r="D668">
        <v>-7.3200000000000001E-2</v>
      </c>
      <c r="P668" t="s">
        <v>128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129</v>
      </c>
      <c r="B669">
        <v>8.6199999999999999E-2</v>
      </c>
      <c r="C669">
        <v>0.1973</v>
      </c>
      <c r="D669">
        <v>5.9900000000000002E-2</v>
      </c>
      <c r="P669" t="s">
        <v>129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130</v>
      </c>
      <c r="B670">
        <v>3.5799999999999998E-2</v>
      </c>
      <c r="C670">
        <v>7.0000000000000007E-2</v>
      </c>
      <c r="D670">
        <v>3.2599999999999997E-2</v>
      </c>
      <c r="P670" t="s">
        <v>130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131</v>
      </c>
      <c r="B671">
        <v>1.29E-2</v>
      </c>
      <c r="C671">
        <v>2.9399999999999999E-2</v>
      </c>
      <c r="D671">
        <v>2.5999999999999999E-2</v>
      </c>
      <c r="P671" t="s">
        <v>131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132</v>
      </c>
      <c r="B672">
        <v>4.1699999999999897E-2</v>
      </c>
      <c r="C672">
        <v>3.8699999999999998E-2</v>
      </c>
      <c r="D672">
        <v>2.1000000000000001E-2</v>
      </c>
      <c r="P672" t="s">
        <v>132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133</v>
      </c>
      <c r="B673">
        <v>-6.7299999999999999E-2</v>
      </c>
      <c r="C673">
        <v>-0.17579999999999901</v>
      </c>
      <c r="D673">
        <v>-3.8100000000000002E-2</v>
      </c>
      <c r="P673" t="s">
        <v>133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134</v>
      </c>
      <c r="B674">
        <v>7.1099999999999997E-2</v>
      </c>
      <c r="C674">
        <v>0.1081</v>
      </c>
      <c r="D674">
        <v>5.74E-2</v>
      </c>
      <c r="P674" t="s">
        <v>134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135</v>
      </c>
      <c r="B675">
        <v>1.38E-2</v>
      </c>
      <c r="C675">
        <v>-4.4199999999999899E-2</v>
      </c>
      <c r="D675">
        <v>1.5599999999999999E-2</v>
      </c>
      <c r="P675" t="s">
        <v>135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136</v>
      </c>
      <c r="B676">
        <v>-2.4199999999999999E-2</v>
      </c>
      <c r="C676">
        <v>-0.1346</v>
      </c>
      <c r="D676">
        <v>1.3299999999999999E-2</v>
      </c>
      <c r="P676" t="s">
        <v>136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137</v>
      </c>
      <c r="B677">
        <v>1.61E-2</v>
      </c>
      <c r="C677">
        <v>5.21E-2</v>
      </c>
      <c r="D677">
        <v>1.3100000000000001E-2</v>
      </c>
      <c r="P677" t="s">
        <v>137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138</v>
      </c>
      <c r="B678">
        <v>2.2100000000000002E-2</v>
      </c>
      <c r="C678">
        <v>-4.1599999999999998E-2</v>
      </c>
      <c r="D678">
        <v>1.15E-2</v>
      </c>
      <c r="P678" t="s">
        <v>138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139</v>
      </c>
      <c r="B679">
        <v>3.9899999999999998E-2</v>
      </c>
      <c r="C679">
        <v>0.05</v>
      </c>
      <c r="D679">
        <v>1.2500000000000001E-2</v>
      </c>
      <c r="P679" t="s">
        <v>139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140</v>
      </c>
      <c r="B680">
        <v>2.9100000000000001E-2</v>
      </c>
      <c r="C680">
        <v>0.10970000000000001</v>
      </c>
      <c r="D680">
        <v>2.64E-2</v>
      </c>
      <c r="P680" t="s">
        <v>140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141</v>
      </c>
      <c r="B681">
        <v>1.9999999999999901E-4</v>
      </c>
      <c r="C681">
        <v>-0.1032</v>
      </c>
      <c r="D681">
        <v>-2.3E-3</v>
      </c>
      <c r="P681" t="s">
        <v>141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142</v>
      </c>
      <c r="B682">
        <v>-8.0100000000000005E-2</v>
      </c>
      <c r="C682">
        <v>-0.12659999999999999</v>
      </c>
      <c r="D682">
        <v>-7.8200000000000006E-2</v>
      </c>
      <c r="P682" t="s">
        <v>142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143</v>
      </c>
      <c r="B683">
        <v>-0.1326</v>
      </c>
      <c r="C683">
        <v>-0.28179999999999999</v>
      </c>
      <c r="D683">
        <v>-9.1999999999999998E-2</v>
      </c>
      <c r="P683" t="s">
        <v>143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144</v>
      </c>
      <c r="B684">
        <v>0.13650000000000001</v>
      </c>
      <c r="C684">
        <v>0.4375</v>
      </c>
      <c r="D684">
        <v>8.7099999999999997E-2</v>
      </c>
      <c r="P684" t="s">
        <v>144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145</v>
      </c>
      <c r="B685">
        <v>5.5899999999999998E-2</v>
      </c>
      <c r="C685">
        <v>-1.41E-2</v>
      </c>
      <c r="D685">
        <v>2.9700000000000001E-2</v>
      </c>
      <c r="P685" t="s">
        <v>145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146</v>
      </c>
      <c r="B686">
        <v>2.47E-2</v>
      </c>
      <c r="C686">
        <v>0.1862</v>
      </c>
      <c r="D686">
        <v>-1.6299999999999999E-2</v>
      </c>
      <c r="P686" t="s">
        <v>146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147</v>
      </c>
      <c r="B687">
        <v>5.7799999999999997E-2</v>
      </c>
      <c r="C687">
        <v>-7.1199999999999999E-2</v>
      </c>
      <c r="D687">
        <v>5.1499999999999997E-2</v>
      </c>
      <c r="P687" t="s">
        <v>147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148</v>
      </c>
      <c r="B688">
        <v>7.6399999999999996E-2</v>
      </c>
      <c r="C688">
        <v>4.1500000000000002E-2</v>
      </c>
      <c r="D688">
        <v>3.4799999999999998E-2</v>
      </c>
      <c r="P688" t="s">
        <v>148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149</v>
      </c>
      <c r="B689">
        <v>-3.6199999999999899E-2</v>
      </c>
      <c r="C689">
        <v>-7.6499999999999999E-2</v>
      </c>
      <c r="D689">
        <v>-1.21999999999999E-2</v>
      </c>
      <c r="P689" t="s">
        <v>149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150</v>
      </c>
      <c r="B690">
        <v>-2.0899999999999998E-2</v>
      </c>
      <c r="C690">
        <v>-4.65E-2</v>
      </c>
      <c r="D690">
        <v>-2.92E-2</v>
      </c>
      <c r="P690" t="s">
        <v>150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151</v>
      </c>
      <c r="B691">
        <v>0.12479999999999999</v>
      </c>
      <c r="C691">
        <v>0.37369999999999998</v>
      </c>
      <c r="D691">
        <v>7.4299999999999894E-2</v>
      </c>
      <c r="P691" t="s">
        <v>151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152</v>
      </c>
      <c r="B692">
        <v>4.6399999999999997E-2</v>
      </c>
      <c r="C692">
        <v>8.1299999999999997E-2</v>
      </c>
      <c r="D692">
        <v>2.1499999999999998E-2</v>
      </c>
      <c r="P692" t="s">
        <v>152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153</v>
      </c>
      <c r="B693">
        <v>-2.9999999999999997E-4</v>
      </c>
      <c r="C693">
        <v>6.4699999999999994E-2</v>
      </c>
      <c r="D693">
        <v>-1.1299999999999999E-2</v>
      </c>
      <c r="P693" t="s">
        <v>153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154</v>
      </c>
      <c r="B694">
        <v>2.7799999999999998E-2</v>
      </c>
      <c r="C694">
        <v>0.19719999999999999</v>
      </c>
      <c r="D694">
        <v>-1.18E-2</v>
      </c>
      <c r="P694" t="s">
        <v>154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155</v>
      </c>
      <c r="B695">
        <v>3.0800000000000001E-2</v>
      </c>
      <c r="C695">
        <v>7.2099999999999997E-2</v>
      </c>
      <c r="D695">
        <v>6.8000000000000005E-2</v>
      </c>
      <c r="P695" t="s">
        <v>155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156</v>
      </c>
      <c r="B696">
        <v>4.9299999999999997E-2</v>
      </c>
      <c r="C696">
        <v>2.18E-2</v>
      </c>
      <c r="D696">
        <v>3.1199999999999999E-2</v>
      </c>
      <c r="P696" t="s">
        <v>156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157</v>
      </c>
      <c r="B697">
        <v>2.8999999999999998E-3</v>
      </c>
      <c r="C697">
        <v>-4.0000000000000002E-4</v>
      </c>
      <c r="D697">
        <v>1.7299999999999999E-2</v>
      </c>
      <c r="P697" t="s">
        <v>157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158</v>
      </c>
      <c r="B698">
        <v>2.75E-2</v>
      </c>
      <c r="C698">
        <v>2.3099999999999999E-2</v>
      </c>
      <c r="D698">
        <v>8.0000000000000004E-4</v>
      </c>
      <c r="P698" t="s">
        <v>158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159</v>
      </c>
      <c r="B699">
        <v>1.2699999999999999E-2</v>
      </c>
      <c r="C699">
        <v>-3.0999999999999999E-3</v>
      </c>
      <c r="D699">
        <v>1.78E-2</v>
      </c>
      <c r="P699" t="s">
        <v>159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160</v>
      </c>
      <c r="B700">
        <v>2.8999999999999901E-2</v>
      </c>
      <c r="C700">
        <v>-2.7000000000000001E-3</v>
      </c>
      <c r="D700">
        <v>2.0299999999999999E-2</v>
      </c>
      <c r="P700" t="s">
        <v>160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161</v>
      </c>
      <c r="B701">
        <v>-4.3700000000000003E-2</v>
      </c>
      <c r="C701">
        <v>-3.5000000000000003E-2</v>
      </c>
      <c r="D701">
        <v>-4.4400000000000002E-2</v>
      </c>
      <c r="P701" t="s">
        <v>161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162</v>
      </c>
      <c r="B702">
        <v>6.6500000000000004E-2</v>
      </c>
      <c r="C702">
        <v>2.76E-2</v>
      </c>
      <c r="D702">
        <v>4.8499999999999897E-2</v>
      </c>
      <c r="P702" t="s">
        <v>162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163</v>
      </c>
      <c r="B703">
        <v>-1.55E-2</v>
      </c>
      <c r="C703">
        <v>-7.6899999999999996E-2</v>
      </c>
      <c r="D703">
        <v>-1.2E-2</v>
      </c>
      <c r="P703" t="s">
        <v>163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1006</v>
      </c>
      <c r="B704">
        <v>3.1099999999999999E-2</v>
      </c>
      <c r="C704">
        <v>3.44E-2</v>
      </c>
      <c r="D704">
        <v>5.3199999999999997E-2</v>
      </c>
      <c r="P704" t="s">
        <v>1006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40625" defaultRowHeight="15"/>
  <cols>
    <col min="1" max="1" width="9.140625" style="83" customWidth="1"/>
    <col min="2" max="2" width="32.42578125" style="83" bestFit="1" customWidth="1"/>
    <col min="3" max="6" width="9.140625" style="83" customWidth="1"/>
    <col min="7" max="7" width="32.42578125" style="83" bestFit="1" customWidth="1"/>
    <col min="8" max="8" width="9.140625" style="83" customWidth="1"/>
    <col min="9" max="9" width="9.5703125" style="83" bestFit="1" customWidth="1"/>
    <col min="10" max="10" width="9.140625" style="83" customWidth="1"/>
    <col min="11" max="11" width="32.42578125" style="83" bestFit="1" customWidth="1"/>
    <col min="12" max="12" width="9.140625" style="83" customWidth="1"/>
    <col min="13" max="13" width="9.5703125" style="83" bestFit="1" customWidth="1"/>
    <col min="14" max="19" width="9.140625" style="83" customWidth="1"/>
    <col min="20" max="16384" width="9.140625" style="83"/>
  </cols>
  <sheetData>
    <row r="2" spans="2:13">
      <c r="B2" s="198" t="s">
        <v>1007</v>
      </c>
      <c r="C2" s="199"/>
      <c r="D2" s="200"/>
      <c r="G2" s="198" t="s">
        <v>1007</v>
      </c>
      <c r="H2" s="199"/>
      <c r="I2" s="200"/>
      <c r="K2" s="198" t="s">
        <v>1007</v>
      </c>
      <c r="L2" s="199"/>
      <c r="M2" s="200"/>
    </row>
    <row r="3" spans="2:13">
      <c r="B3" s="201" t="s">
        <v>1008</v>
      </c>
      <c r="C3" s="202"/>
      <c r="D3" s="203"/>
      <c r="G3" s="201" t="s">
        <v>1009</v>
      </c>
      <c r="H3" s="202"/>
      <c r="I3" s="203"/>
      <c r="K3" s="201" t="s">
        <v>1010</v>
      </c>
      <c r="L3" s="202"/>
      <c r="M3" s="203"/>
    </row>
    <row r="4" spans="2:13">
      <c r="B4" s="204">
        <v>45261</v>
      </c>
      <c r="C4" s="205"/>
      <c r="D4" s="206"/>
      <c r="G4" s="204">
        <v>45261</v>
      </c>
      <c r="H4" s="205"/>
      <c r="I4" s="206"/>
      <c r="K4" s="204">
        <v>45261</v>
      </c>
      <c r="L4" s="205"/>
      <c r="M4" s="206"/>
    </row>
    <row r="5" spans="2:13">
      <c r="B5" s="94" t="s">
        <v>1011</v>
      </c>
      <c r="D5" s="95" t="s">
        <v>1012</v>
      </c>
      <c r="G5" s="94"/>
      <c r="I5" s="95" t="s">
        <v>1012</v>
      </c>
      <c r="K5" s="94"/>
      <c r="M5" s="95" t="s">
        <v>1012</v>
      </c>
    </row>
    <row r="6" spans="2:13">
      <c r="B6" s="96" t="s">
        <v>1013</v>
      </c>
      <c r="D6" s="95"/>
      <c r="G6" s="97" t="s">
        <v>1014</v>
      </c>
      <c r="H6" s="98"/>
      <c r="I6" s="99">
        <v>442</v>
      </c>
      <c r="K6" s="96" t="s">
        <v>1015</v>
      </c>
      <c r="M6" s="95"/>
    </row>
    <row r="7" spans="2:13">
      <c r="B7" s="96" t="s">
        <v>1016</v>
      </c>
      <c r="D7" s="100">
        <v>20</v>
      </c>
      <c r="G7" s="96"/>
      <c r="I7" s="100"/>
      <c r="K7" s="96" t="s">
        <v>1017</v>
      </c>
      <c r="M7" s="100">
        <f>I27</f>
        <v>23.270000000000024</v>
      </c>
    </row>
    <row r="8" spans="2:13">
      <c r="B8" s="96" t="s">
        <v>1018</v>
      </c>
      <c r="D8" s="100">
        <v>5</v>
      </c>
      <c r="G8" s="97" t="s">
        <v>1019</v>
      </c>
      <c r="H8" s="101"/>
      <c r="I8" s="102"/>
      <c r="K8" s="96" t="s">
        <v>1020</v>
      </c>
      <c r="M8" s="100">
        <f>I16</f>
        <v>10</v>
      </c>
    </row>
    <row r="9" spans="2:13">
      <c r="B9" s="96" t="s">
        <v>1021</v>
      </c>
      <c r="D9" s="100">
        <v>45</v>
      </c>
      <c r="G9" s="96" t="s">
        <v>1022</v>
      </c>
      <c r="I9" s="103">
        <f>I6*0.7</f>
        <v>309.39999999999998</v>
      </c>
      <c r="K9" s="96" t="s">
        <v>1023</v>
      </c>
      <c r="M9" s="100"/>
    </row>
    <row r="10" spans="2:13">
      <c r="B10" s="96" t="s">
        <v>1024</v>
      </c>
      <c r="D10" s="104">
        <v>25</v>
      </c>
      <c r="G10" s="96" t="s">
        <v>1025</v>
      </c>
      <c r="I10" s="100">
        <f>I6-I9</f>
        <v>132.60000000000002</v>
      </c>
      <c r="K10" s="96" t="s">
        <v>1026</v>
      </c>
      <c r="M10" s="100"/>
    </row>
    <row r="11" spans="2:13">
      <c r="B11" s="96" t="s">
        <v>1027</v>
      </c>
      <c r="D11" s="100">
        <f>SUM(D7:D10)</f>
        <v>95</v>
      </c>
      <c r="G11" s="94"/>
      <c r="I11" s="105"/>
      <c r="K11" s="96" t="s">
        <v>1028</v>
      </c>
      <c r="M11" s="100">
        <v>-5</v>
      </c>
    </row>
    <row r="12" spans="2:13">
      <c r="B12" s="96" t="s">
        <v>1029</v>
      </c>
      <c r="D12" s="100">
        <v>155</v>
      </c>
      <c r="G12" s="96" t="s">
        <v>1030</v>
      </c>
      <c r="I12" s="100"/>
      <c r="K12" s="96" t="s">
        <v>1031</v>
      </c>
      <c r="M12" s="100">
        <v>6</v>
      </c>
    </row>
    <row r="13" spans="2:13">
      <c r="B13" s="96" t="s">
        <v>1032</v>
      </c>
      <c r="D13" s="104">
        <v>100</v>
      </c>
      <c r="G13" s="96" t="s">
        <v>1033</v>
      </c>
      <c r="I13" s="100">
        <v>84</v>
      </c>
      <c r="K13" s="96" t="s">
        <v>1034</v>
      </c>
      <c r="M13" s="100"/>
    </row>
    <row r="14" spans="2:13">
      <c r="B14" s="96" t="s">
        <v>1035</v>
      </c>
      <c r="D14" s="100">
        <f>D12-D13</f>
        <v>55</v>
      </c>
      <c r="G14" s="94" t="s">
        <v>1036</v>
      </c>
      <c r="H14" s="84"/>
      <c r="I14" s="100">
        <v>0.1</v>
      </c>
      <c r="K14" s="96" t="s">
        <v>1037</v>
      </c>
      <c r="M14" s="100">
        <v>3</v>
      </c>
    </row>
    <row r="15" spans="2:13">
      <c r="B15" s="96" t="s">
        <v>1038</v>
      </c>
      <c r="D15" s="100">
        <v>5</v>
      </c>
      <c r="G15" s="96" t="s">
        <v>1039</v>
      </c>
      <c r="H15" s="84"/>
      <c r="I15" s="100">
        <v>0.6</v>
      </c>
      <c r="K15" s="96" t="s">
        <v>1040</v>
      </c>
      <c r="M15" s="100">
        <v>1</v>
      </c>
    </row>
    <row r="16" spans="2:13">
      <c r="B16" s="97" t="s">
        <v>1041</v>
      </c>
      <c r="C16" s="101"/>
      <c r="D16" s="102">
        <f>D14+D11+D15</f>
        <v>155</v>
      </c>
      <c r="G16" s="96" t="s">
        <v>1042</v>
      </c>
      <c r="H16" s="84"/>
      <c r="I16" s="100">
        <v>10</v>
      </c>
      <c r="K16" s="96" t="s">
        <v>1043</v>
      </c>
      <c r="M16" s="100">
        <v>-1</v>
      </c>
    </row>
    <row r="17" spans="2:13">
      <c r="B17" s="94" t="s">
        <v>1044</v>
      </c>
      <c r="D17" s="95" t="s">
        <v>1012</v>
      </c>
      <c r="G17" s="96" t="s">
        <v>1045</v>
      </c>
      <c r="I17" s="106">
        <f>SUM(I13:I16)</f>
        <v>94.699999999999989</v>
      </c>
      <c r="K17" s="107" t="s">
        <v>1046</v>
      </c>
      <c r="L17" s="108"/>
      <c r="M17" s="104">
        <f>SUM(M11:M16)</f>
        <v>4</v>
      </c>
    </row>
    <row r="18" spans="2:13">
      <c r="B18" s="96" t="s">
        <v>1047</v>
      </c>
      <c r="D18" s="100"/>
      <c r="G18" s="96" t="s">
        <v>1048</v>
      </c>
      <c r="I18" s="95">
        <f>I10-I17</f>
        <v>37.900000000000034</v>
      </c>
      <c r="K18" s="109" t="s">
        <v>1049</v>
      </c>
      <c r="L18" s="110"/>
      <c r="M18" s="111">
        <f>M17+M8+M7</f>
        <v>37.270000000000024</v>
      </c>
    </row>
    <row r="19" spans="2:13">
      <c r="B19" s="96" t="s">
        <v>1050</v>
      </c>
      <c r="D19" s="100">
        <v>40</v>
      </c>
      <c r="G19" s="96"/>
      <c r="I19" s="100"/>
      <c r="K19" s="112" t="s">
        <v>1051</v>
      </c>
      <c r="L19" s="113"/>
      <c r="M19" s="114"/>
    </row>
    <row r="20" spans="2:13">
      <c r="B20" s="96" t="s">
        <v>1052</v>
      </c>
      <c r="D20" s="100">
        <v>15</v>
      </c>
      <c r="G20" s="96" t="s">
        <v>1053</v>
      </c>
      <c r="I20" s="100"/>
      <c r="K20" s="96" t="s">
        <v>1054</v>
      </c>
      <c r="M20" s="100"/>
    </row>
    <row r="21" spans="2:13">
      <c r="B21" s="96" t="s">
        <v>1055</v>
      </c>
      <c r="D21" s="104">
        <v>5</v>
      </c>
      <c r="G21" s="96" t="s">
        <v>1056</v>
      </c>
      <c r="I21" s="115">
        <f>0.05*5</f>
        <v>0.25</v>
      </c>
      <c r="K21" s="96" t="s">
        <v>1057</v>
      </c>
      <c r="M21" s="100">
        <v>-5</v>
      </c>
    </row>
    <row r="22" spans="2:13">
      <c r="B22" s="96" t="s">
        <v>1058</v>
      </c>
      <c r="C22" s="84"/>
      <c r="D22" s="100">
        <f>SUM(D19:D21)</f>
        <v>60</v>
      </c>
      <c r="G22" s="96" t="s">
        <v>1059</v>
      </c>
      <c r="I22" s="116">
        <f>0.08*D23</f>
        <v>2.4</v>
      </c>
      <c r="K22" s="96" t="s">
        <v>1060</v>
      </c>
      <c r="M22" s="106">
        <v>10</v>
      </c>
    </row>
    <row r="23" spans="2:13">
      <c r="B23" s="96" t="s">
        <v>1061</v>
      </c>
      <c r="C23" s="84"/>
      <c r="D23" s="104">
        <v>30</v>
      </c>
      <c r="G23" s="96" t="s">
        <v>1062</v>
      </c>
      <c r="I23" s="117">
        <v>-2.1</v>
      </c>
      <c r="K23" s="96" t="s">
        <v>1063</v>
      </c>
      <c r="M23" s="100">
        <f>SUM(M21:M22)</f>
        <v>5</v>
      </c>
    </row>
    <row r="24" spans="2:13">
      <c r="B24" s="96" t="s">
        <v>1064</v>
      </c>
      <c r="D24" s="100">
        <f>SUM(D22:D23)</f>
        <v>90</v>
      </c>
      <c r="G24" s="96"/>
      <c r="H24" s="84"/>
      <c r="I24" s="100"/>
      <c r="K24" s="96" t="s">
        <v>1065</v>
      </c>
      <c r="M24" s="100"/>
    </row>
    <row r="25" spans="2:13">
      <c r="B25" s="107" t="s">
        <v>1066</v>
      </c>
      <c r="C25" s="108"/>
      <c r="D25" s="104">
        <f>155-90</f>
        <v>65</v>
      </c>
      <c r="G25" s="96" t="s">
        <v>1067</v>
      </c>
      <c r="I25" s="118">
        <f>I10-I17+I23</f>
        <v>35.800000000000033</v>
      </c>
      <c r="K25" s="96" t="s">
        <v>1068</v>
      </c>
      <c r="M25" s="100">
        <v>-3</v>
      </c>
    </row>
    <row r="26" spans="2:13">
      <c r="B26" s="109" t="s">
        <v>1069</v>
      </c>
      <c r="C26" s="119"/>
      <c r="D26" s="120">
        <f>SUM(D24:D25)</f>
        <v>155</v>
      </c>
      <c r="G26" s="96" t="s">
        <v>1070</v>
      </c>
      <c r="H26" s="84"/>
      <c r="I26" s="100">
        <f>0.35*I25</f>
        <v>12.53000000000001</v>
      </c>
      <c r="K26" s="96" t="s">
        <v>1071</v>
      </c>
      <c r="M26" s="106">
        <v>2</v>
      </c>
    </row>
    <row r="27" spans="2:13">
      <c r="G27" s="97" t="s">
        <v>1072</v>
      </c>
      <c r="H27" s="101"/>
      <c r="I27" s="121">
        <f>I25-I26</f>
        <v>23.270000000000024</v>
      </c>
      <c r="K27" s="107" t="s">
        <v>1073</v>
      </c>
      <c r="L27" s="108"/>
      <c r="M27" s="104">
        <f>SUM(M25:M26)</f>
        <v>-1</v>
      </c>
    </row>
    <row r="28" spans="2:13">
      <c r="K28" s="97" t="s">
        <v>1074</v>
      </c>
      <c r="L28" s="101"/>
      <c r="M28" s="122">
        <f>M27+M23</f>
        <v>4</v>
      </c>
    </row>
    <row r="29" spans="2:13">
      <c r="K29" s="96" t="s">
        <v>1075</v>
      </c>
      <c r="M29" s="123"/>
    </row>
    <row r="30" spans="2:13">
      <c r="K30" s="96" t="s">
        <v>1076</v>
      </c>
      <c r="M30" s="100">
        <v>-5</v>
      </c>
    </row>
    <row r="31" spans="2:13">
      <c r="K31" s="96" t="s">
        <v>1077</v>
      </c>
      <c r="M31" s="100">
        <v>2</v>
      </c>
    </row>
    <row r="32" spans="2:13">
      <c r="K32" s="96" t="s">
        <v>1078</v>
      </c>
      <c r="M32" s="100">
        <v>1</v>
      </c>
    </row>
    <row r="33" spans="11:13">
      <c r="K33" s="107" t="s">
        <v>1079</v>
      </c>
      <c r="L33" s="108"/>
      <c r="M33" s="104">
        <v>-2.4</v>
      </c>
    </row>
    <row r="34" spans="11:13">
      <c r="K34" s="109" t="s">
        <v>1080</v>
      </c>
      <c r="L34" s="124"/>
      <c r="M34" s="111">
        <f>SUM(M30:M33)</f>
        <v>-4.4000000000000004</v>
      </c>
    </row>
    <row r="35" spans="11:13">
      <c r="K35" s="125"/>
      <c r="L35" s="126"/>
      <c r="M35" s="103"/>
    </row>
    <row r="36" spans="11:13">
      <c r="K36" s="109" t="s">
        <v>1081</v>
      </c>
      <c r="L36" s="124"/>
      <c r="M36" s="111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40625" defaultRowHeight="15.75"/>
  <cols>
    <col min="1" max="1" width="4.7109375" style="148" customWidth="1"/>
    <col min="2" max="2" width="12.42578125" style="148" customWidth="1"/>
    <col min="3" max="3" width="11.85546875" style="148" customWidth="1"/>
    <col min="4" max="4" width="14.7109375" style="148" customWidth="1"/>
    <col min="5" max="5" width="23" style="148" customWidth="1"/>
    <col min="6" max="6" width="18" style="148" customWidth="1"/>
    <col min="7" max="7" width="11" style="148" customWidth="1"/>
    <col min="8" max="8" width="13.7109375" style="148" customWidth="1"/>
    <col min="9" max="9" width="3.42578125" style="148" customWidth="1"/>
    <col min="10" max="10" width="12.7109375" style="148" customWidth="1"/>
    <col min="11" max="11" width="12.140625" style="148" customWidth="1"/>
    <col min="12" max="12" width="12" style="148" customWidth="1"/>
    <col min="13" max="13" width="15.85546875" style="148" customWidth="1"/>
    <col min="14" max="14" width="2" style="148" customWidth="1"/>
    <col min="15" max="15" width="10.28515625" style="148" customWidth="1"/>
    <col min="16" max="16" width="9.5703125" style="148" customWidth="1"/>
    <col min="17" max="17" width="12.140625" style="148" customWidth="1"/>
    <col min="18" max="18" width="10.5703125" style="148" bestFit="1" customWidth="1"/>
    <col min="19" max="24" width="9.140625" style="148" customWidth="1"/>
    <col min="25" max="16384" width="9.140625" style="148"/>
  </cols>
  <sheetData>
    <row r="1" spans="2:22" ht="20.25" customHeight="1">
      <c r="B1" s="134" t="s">
        <v>1082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2:22" ht="20.25" customHeight="1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2:22" ht="20.25" customHeight="1">
      <c r="B3" s="151">
        <v>1</v>
      </c>
      <c r="C3" s="152">
        <v>2</v>
      </c>
      <c r="D3" s="152">
        <v>3</v>
      </c>
      <c r="E3" s="152">
        <v>4</v>
      </c>
      <c r="F3" s="152">
        <v>5</v>
      </c>
      <c r="G3" s="152">
        <v>6</v>
      </c>
      <c r="H3" s="152">
        <v>7</v>
      </c>
      <c r="I3" s="152"/>
      <c r="J3" s="152">
        <v>8</v>
      </c>
      <c r="K3" s="152">
        <v>9</v>
      </c>
      <c r="L3" s="152">
        <v>10</v>
      </c>
      <c r="M3" s="151">
        <v>11</v>
      </c>
    </row>
    <row r="4" spans="2:22" ht="20.25" customHeight="1">
      <c r="B4" s="134"/>
      <c r="C4" s="207" t="s">
        <v>1083</v>
      </c>
      <c r="D4" s="208"/>
      <c r="E4" s="208"/>
      <c r="F4" s="208"/>
      <c r="G4" s="208"/>
      <c r="H4" s="208"/>
      <c r="I4" s="147"/>
      <c r="J4" s="207" t="s">
        <v>1084</v>
      </c>
      <c r="K4" s="208"/>
      <c r="L4" s="208"/>
      <c r="M4" s="134"/>
      <c r="N4" s="149"/>
      <c r="O4" s="149"/>
      <c r="P4" s="149"/>
    </row>
    <row r="5" spans="2:22" ht="20.25" customHeight="1">
      <c r="B5" s="134" t="s">
        <v>1085</v>
      </c>
      <c r="C5" s="136" t="s">
        <v>1086</v>
      </c>
      <c r="D5" s="136" t="s">
        <v>1087</v>
      </c>
      <c r="E5" s="136" t="s">
        <v>1088</v>
      </c>
      <c r="F5" s="136" t="s">
        <v>1089</v>
      </c>
      <c r="G5" s="136" t="s">
        <v>1090</v>
      </c>
      <c r="H5" s="136" t="s">
        <v>1087</v>
      </c>
      <c r="I5" s="136"/>
      <c r="J5" s="136" t="s">
        <v>1091</v>
      </c>
      <c r="K5" s="134" t="s">
        <v>1092</v>
      </c>
      <c r="L5" s="136" t="s">
        <v>1093</v>
      </c>
      <c r="M5" s="136" t="s">
        <v>1094</v>
      </c>
      <c r="Q5" s="149"/>
      <c r="R5" s="149"/>
      <c r="S5" s="149"/>
      <c r="U5" s="149"/>
      <c r="V5" s="149"/>
    </row>
    <row r="6" spans="2:22" ht="20.25" customHeight="1">
      <c r="B6" s="135">
        <v>0</v>
      </c>
      <c r="C6" s="137"/>
      <c r="D6" s="137"/>
      <c r="E6" s="137"/>
      <c r="F6" s="137"/>
      <c r="G6" s="137"/>
      <c r="H6" s="137"/>
      <c r="I6" s="137"/>
      <c r="J6" s="138">
        <f>SUM(D7:D10)</f>
        <v>1210.5315215742748</v>
      </c>
      <c r="K6" s="138">
        <f>$C$13*J6</f>
        <v>302.63288039356871</v>
      </c>
      <c r="L6" s="138">
        <f>J6-K6</f>
        <v>907.89864118070614</v>
      </c>
      <c r="M6" s="139">
        <f>K6/J6</f>
        <v>0.25</v>
      </c>
      <c r="N6" s="149"/>
      <c r="O6" s="182"/>
    </row>
    <row r="7" spans="2:22" ht="20.25" customHeight="1">
      <c r="B7" s="135">
        <v>1</v>
      </c>
      <c r="C7" s="137">
        <v>100</v>
      </c>
      <c r="D7" s="138">
        <f>C7/(1+$C$16)^B7</f>
        <v>88.495575221238951</v>
      </c>
      <c r="E7" s="138">
        <f>K7-K6</f>
        <v>14.34227445116386</v>
      </c>
      <c r="F7" s="139">
        <f>$C$15*K6</f>
        <v>30.263288039356873</v>
      </c>
      <c r="G7" s="139">
        <f>C7-F7+E7</f>
        <v>84.078986411806994</v>
      </c>
      <c r="H7" s="153">
        <f>G7/(1+$D$15)^B7</f>
        <v>73.753496852462263</v>
      </c>
      <c r="I7" s="153"/>
      <c r="J7" s="138">
        <f>SUM(D8:D10)*(1+$C$16)^B7</f>
        <v>1267.9006193789303</v>
      </c>
      <c r="K7" s="138">
        <f>$C$13*J7</f>
        <v>316.97515484473257</v>
      </c>
      <c r="L7" s="138">
        <f>J7-K7</f>
        <v>950.92546453419777</v>
      </c>
      <c r="M7" s="139">
        <f>K7/J7</f>
        <v>0.25</v>
      </c>
      <c r="N7" s="149"/>
      <c r="P7" s="149"/>
      <c r="S7" s="149"/>
      <c r="T7" s="149"/>
    </row>
    <row r="8" spans="2:22" ht="20.25" customHeight="1">
      <c r="B8" s="135">
        <v>2</v>
      </c>
      <c r="C8" s="137">
        <v>500</v>
      </c>
      <c r="D8" s="138">
        <f>C8/(1+$C$16)^B8</f>
        <v>391.57334168689806</v>
      </c>
      <c r="E8" s="138">
        <f>K8-K7</f>
        <v>-83.793229870184774</v>
      </c>
      <c r="F8" s="139">
        <f>$C$15*K7</f>
        <v>31.697515484473257</v>
      </c>
      <c r="G8" s="139">
        <f>C8-F8+E8</f>
        <v>384.50925464534203</v>
      </c>
      <c r="H8" s="153">
        <f>G8/(1+$D$15)^B8</f>
        <v>295.8673858459079</v>
      </c>
      <c r="I8" s="153"/>
      <c r="J8" s="138">
        <f>SUM(D9:D11)*(1+$C$16)^B8</f>
        <v>932.72769989819119</v>
      </c>
      <c r="K8" s="138">
        <f>$C$13*J8</f>
        <v>233.1819249745478</v>
      </c>
      <c r="L8" s="138">
        <f>J8-K8</f>
        <v>699.54577492364342</v>
      </c>
      <c r="M8" s="139">
        <f>K8/J8</f>
        <v>0.25</v>
      </c>
      <c r="N8" s="149"/>
      <c r="P8" s="149"/>
      <c r="S8" s="149"/>
      <c r="T8" s="149"/>
    </row>
    <row r="9" spans="2:22" ht="20.25" customHeight="1">
      <c r="B9" s="135">
        <v>3</v>
      </c>
      <c r="C9" s="137">
        <v>700</v>
      </c>
      <c r="D9" s="138">
        <f>C9/(1+$C$16)^B9</f>
        <v>485.13511359438706</v>
      </c>
      <c r="E9" s="138">
        <f>K9-K8</f>
        <v>-144.68634975330886</v>
      </c>
      <c r="F9" s="139">
        <f>$C$15*K8</f>
        <v>23.318192497454781</v>
      </c>
      <c r="G9" s="139">
        <f>C9-F9+E9</f>
        <v>531.99545774923638</v>
      </c>
      <c r="H9" s="153">
        <f>G9/(1+$D$15)^B9</f>
        <v>359.08178072958765</v>
      </c>
      <c r="I9" s="153"/>
      <c r="J9" s="138">
        <f>SUM(D10:D12)*(1+$C$16)^B9</f>
        <v>353.98230088495575</v>
      </c>
      <c r="K9" s="138">
        <f>$C$13*J9</f>
        <v>88.495575221238937</v>
      </c>
      <c r="L9" s="138">
        <f>J9-K9</f>
        <v>265.48672566371681</v>
      </c>
      <c r="M9" s="139">
        <f>K9/J9</f>
        <v>0.25</v>
      </c>
      <c r="N9" s="149"/>
      <c r="O9" s="149"/>
      <c r="S9" s="149"/>
      <c r="T9" s="149"/>
    </row>
    <row r="10" spans="2:22" ht="20.25" customHeight="1">
      <c r="B10" s="140">
        <v>4</v>
      </c>
      <c r="C10" s="141">
        <v>400</v>
      </c>
      <c r="D10" s="142">
        <f>C10/(1+$C$16)^B10</f>
        <v>245.32749107175073</v>
      </c>
      <c r="E10" s="142">
        <f>K10-K9</f>
        <v>-88.495575221238937</v>
      </c>
      <c r="F10" s="143">
        <f>$C$15*K9</f>
        <v>8.8495575221238933</v>
      </c>
      <c r="G10" s="143">
        <f>C10-F10+E10</f>
        <v>302.65486725663715</v>
      </c>
      <c r="H10" s="144">
        <f>G10/(1+$D$15)^B10</f>
        <v>179.19597775274758</v>
      </c>
      <c r="I10" s="144"/>
      <c r="J10" s="142">
        <v>0</v>
      </c>
      <c r="K10" s="142">
        <v>0</v>
      </c>
      <c r="L10" s="142">
        <v>0</v>
      </c>
      <c r="M10" s="140"/>
      <c r="R10" s="149"/>
      <c r="U10" s="149"/>
      <c r="V10" s="149"/>
    </row>
    <row r="11" spans="2:22" ht="20.25" customHeight="1">
      <c r="B11" s="135"/>
      <c r="C11" s="137"/>
      <c r="D11" s="137"/>
      <c r="E11" s="135"/>
      <c r="F11" s="135"/>
      <c r="G11" s="135"/>
      <c r="H11" s="135"/>
      <c r="I11" s="135"/>
      <c r="J11" s="135"/>
      <c r="K11" s="135"/>
      <c r="L11" s="135"/>
      <c r="M11" s="135"/>
      <c r="R11" s="149"/>
      <c r="U11" s="149"/>
      <c r="V11" s="149"/>
    </row>
    <row r="12" spans="2:22" ht="20.25" customHeight="1">
      <c r="B12" s="135"/>
      <c r="C12" s="136" t="s">
        <v>1095</v>
      </c>
      <c r="D12" s="136" t="s">
        <v>1096</v>
      </c>
      <c r="E12" s="136" t="s">
        <v>1097</v>
      </c>
      <c r="F12" s="136"/>
      <c r="I12" s="135"/>
      <c r="J12" s="137"/>
      <c r="K12" s="136" t="s">
        <v>1098</v>
      </c>
      <c r="L12" s="135"/>
      <c r="M12" s="135"/>
      <c r="U12" s="149"/>
      <c r="V12" s="149"/>
    </row>
    <row r="13" spans="2:22" ht="20.25" customHeight="1">
      <c r="B13" s="134" t="s">
        <v>19</v>
      </c>
      <c r="C13" s="139">
        <v>0.25</v>
      </c>
      <c r="D13" s="139">
        <f>1-C13</f>
        <v>0.75</v>
      </c>
      <c r="E13" s="139">
        <v>500</v>
      </c>
      <c r="F13" s="139"/>
      <c r="I13" s="135"/>
      <c r="J13" s="154" t="s">
        <v>1090</v>
      </c>
      <c r="K13" s="155">
        <f>SUM(H7:H10)+E13</f>
        <v>1407.8986411807055</v>
      </c>
      <c r="L13" s="135"/>
      <c r="M13" s="135"/>
      <c r="P13" s="150"/>
      <c r="Q13" s="150"/>
    </row>
    <row r="14" spans="2:22" ht="21.75" customHeight="1">
      <c r="B14" s="134"/>
      <c r="C14" s="183" t="s">
        <v>1099</v>
      </c>
      <c r="D14" s="183" t="s">
        <v>1093</v>
      </c>
      <c r="E14" s="139"/>
      <c r="F14" s="139"/>
      <c r="I14" s="135"/>
      <c r="J14" s="154"/>
      <c r="K14" s="155"/>
      <c r="L14" s="135"/>
      <c r="M14" s="135"/>
      <c r="P14" s="150"/>
      <c r="Q14" s="150"/>
    </row>
    <row r="15" spans="2:22" ht="20.25" customHeight="1">
      <c r="B15" s="134" t="s">
        <v>1100</v>
      </c>
      <c r="C15" s="139">
        <v>0.1</v>
      </c>
      <c r="D15" s="139">
        <v>0.14000000000000001</v>
      </c>
      <c r="E15" s="135"/>
      <c r="F15" s="135"/>
      <c r="I15" s="135"/>
      <c r="J15" s="154" t="s">
        <v>1086</v>
      </c>
      <c r="K15" s="155">
        <f>J6-K6+E13</f>
        <v>1407.8986411807061</v>
      </c>
      <c r="L15" s="135"/>
      <c r="M15" s="135"/>
      <c r="Q15" s="150"/>
    </row>
    <row r="16" spans="2:22" ht="20.25" customHeight="1">
      <c r="B16" s="145" t="s">
        <v>1101</v>
      </c>
      <c r="C16" s="143">
        <f>C13*C15+D13*D15</f>
        <v>0.13</v>
      </c>
      <c r="D16" s="156"/>
      <c r="E16" s="140"/>
      <c r="F16" s="140"/>
      <c r="G16" s="140"/>
      <c r="H16" s="146"/>
      <c r="I16" s="146"/>
      <c r="J16" s="146"/>
      <c r="K16" s="140"/>
      <c r="L16" s="140"/>
      <c r="M16" s="140"/>
    </row>
    <row r="18" spans="5:23">
      <c r="E18" s="149"/>
      <c r="F18" s="149"/>
      <c r="V18" s="149"/>
      <c r="W18" s="149"/>
    </row>
    <row r="19" spans="5:23">
      <c r="K19" s="150"/>
      <c r="L19" s="150"/>
    </row>
    <row r="20" spans="5:23">
      <c r="K20" s="150"/>
      <c r="L20" s="150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1" width="9.7109375" style="83" bestFit="1" customWidth="1"/>
    <col min="12" max="12" width="8.85546875" style="83" customWidth="1"/>
    <col min="13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09" t="s">
        <v>1102</v>
      </c>
      <c r="B1" s="202"/>
      <c r="C1" s="202"/>
      <c r="D1" s="202"/>
      <c r="E1" s="202"/>
      <c r="F1" s="127"/>
      <c r="G1" s="127"/>
      <c r="H1" s="127"/>
      <c r="J1" s="210"/>
      <c r="K1" s="202"/>
      <c r="L1" s="202"/>
      <c r="M1" s="202"/>
      <c r="N1" s="202"/>
    </row>
    <row r="2" spans="1:17">
      <c r="A2" s="84"/>
      <c r="J2" s="84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1014</v>
      </c>
      <c r="B4" s="85">
        <v>226.66666666666671</v>
      </c>
      <c r="C4" s="85">
        <v>272</v>
      </c>
      <c r="D4" s="83">
        <v>353.6</v>
      </c>
      <c r="E4" s="86">
        <v>442</v>
      </c>
      <c r="F4" s="86">
        <v>561.34</v>
      </c>
      <c r="G4" s="86">
        <v>718.51520000000005</v>
      </c>
      <c r="H4" s="86">
        <v>948.44006400000012</v>
      </c>
      <c r="J4" s="83" t="s">
        <v>1017</v>
      </c>
      <c r="K4" s="85">
        <f t="shared" ref="K4:Q4" si="1">B21</f>
        <v>11.28573333333337</v>
      </c>
      <c r="L4" s="85">
        <f t="shared" si="1"/>
        <v>12.835679999999996</v>
      </c>
      <c r="M4" s="85">
        <f t="shared" si="1"/>
        <v>17.146064000000024</v>
      </c>
      <c r="N4" s="85">
        <f t="shared" si="1"/>
        <v>23.075000000000017</v>
      </c>
      <c r="O4" s="85">
        <f t="shared" si="1"/>
        <v>26.854505600000032</v>
      </c>
      <c r="P4" s="85">
        <f t="shared" si="1"/>
        <v>36.241906688</v>
      </c>
      <c r="Q4" s="85">
        <f t="shared" si="1"/>
        <v>47.83931682815998</v>
      </c>
    </row>
    <row r="5" spans="1:17">
      <c r="A5" s="87" t="s">
        <v>1103</v>
      </c>
      <c r="C5" s="88">
        <f t="shared" ref="C5:H5" si="2">C4/B4-1</f>
        <v>0.19999999999999973</v>
      </c>
      <c r="D5" s="88">
        <f t="shared" si="2"/>
        <v>0.30000000000000004</v>
      </c>
      <c r="E5" s="88">
        <f t="shared" si="2"/>
        <v>0.25</v>
      </c>
      <c r="F5" s="88">
        <f t="shared" si="2"/>
        <v>0.27</v>
      </c>
      <c r="G5" s="88">
        <f t="shared" si="2"/>
        <v>0.28000000000000003</v>
      </c>
      <c r="H5" s="88">
        <f t="shared" si="2"/>
        <v>0.32000000000000006</v>
      </c>
      <c r="J5" s="83" t="s">
        <v>1104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7"/>
      <c r="C6" s="88"/>
      <c r="D6" s="88"/>
      <c r="E6" s="88"/>
      <c r="F6" s="88"/>
      <c r="G6" s="88"/>
      <c r="H6" s="88"/>
      <c r="J6" s="83" t="s">
        <v>1105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1019</v>
      </c>
      <c r="B7" s="84"/>
      <c r="C7" s="84"/>
      <c r="D7" s="84"/>
      <c r="E7" s="84"/>
      <c r="F7" s="84"/>
      <c r="J7" s="83" t="s">
        <v>1106</v>
      </c>
      <c r="K7" s="90">
        <f>K4+K5-K6</f>
        <v>20.785733333333368</v>
      </c>
      <c r="L7" s="90">
        <f t="shared" ref="L7:Q7" si="3">L4+L5-L6</f>
        <v>21.835679999999996</v>
      </c>
      <c r="M7" s="90">
        <f t="shared" si="3"/>
        <v>24.146064000000024</v>
      </c>
      <c r="N7" s="90">
        <f t="shared" si="3"/>
        <v>29.075000000000017</v>
      </c>
      <c r="O7" s="90">
        <f t="shared" si="3"/>
        <v>34.354505600000032</v>
      </c>
      <c r="P7" s="90">
        <f t="shared" si="3"/>
        <v>44.741906688</v>
      </c>
      <c r="Q7" s="90">
        <f t="shared" si="3"/>
        <v>56.83931682815998</v>
      </c>
    </row>
    <row r="8" spans="1:17">
      <c r="A8" s="83" t="s">
        <v>1022</v>
      </c>
      <c r="B8" s="85">
        <v>160.93333333333331</v>
      </c>
      <c r="C8" s="85">
        <v>195.84</v>
      </c>
      <c r="D8" s="85">
        <v>240.44800000000001</v>
      </c>
      <c r="E8" s="85">
        <v>309.39999999999998</v>
      </c>
      <c r="F8" s="85">
        <v>381.71120000000008</v>
      </c>
      <c r="G8" s="85">
        <v>524.51609600000006</v>
      </c>
      <c r="H8" s="85">
        <v>692.36124672000005</v>
      </c>
      <c r="J8" s="83" t="s">
        <v>1107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1025</v>
      </c>
      <c r="B9" s="85">
        <f>B4-B8</f>
        <v>65.733333333333405</v>
      </c>
      <c r="C9" s="85">
        <f t="shared" ref="C9:H9" si="4">C4-C8</f>
        <v>76.16</v>
      </c>
      <c r="D9" s="85">
        <f t="shared" si="4"/>
        <v>113.15200000000002</v>
      </c>
      <c r="E9" s="85">
        <f t="shared" si="4"/>
        <v>132.60000000000002</v>
      </c>
      <c r="F9" s="85">
        <f t="shared" si="4"/>
        <v>179.62879999999996</v>
      </c>
      <c r="G9" s="85">
        <f t="shared" si="4"/>
        <v>193.99910399999999</v>
      </c>
      <c r="H9" s="85">
        <f t="shared" si="4"/>
        <v>256.07881728000007</v>
      </c>
      <c r="J9" s="83" t="s">
        <v>1108</v>
      </c>
      <c r="K9" s="85">
        <f t="shared" ref="K9:Q9" si="5">B16</f>
        <v>1.224</v>
      </c>
      <c r="L9" s="85">
        <f t="shared" si="5"/>
        <v>1.4688000000000001</v>
      </c>
      <c r="M9" s="85">
        <f t="shared" si="5"/>
        <v>1.90944</v>
      </c>
      <c r="N9" s="85">
        <f t="shared" si="5"/>
        <v>2.4</v>
      </c>
      <c r="O9" s="85">
        <f t="shared" si="5"/>
        <v>3.0312359999999998</v>
      </c>
      <c r="P9" s="85">
        <f t="shared" si="5"/>
        <v>3.87998208</v>
      </c>
      <c r="Q9" s="85">
        <f t="shared" si="5"/>
        <v>5.1215763456000012</v>
      </c>
    </row>
    <row r="10" spans="1:17">
      <c r="A10" s="83" t="s">
        <v>1109</v>
      </c>
      <c r="B10" s="83">
        <f t="shared" ref="B10:H10" si="6">B9/B4</f>
        <v>0.29000000000000026</v>
      </c>
      <c r="C10" s="83">
        <f t="shared" si="6"/>
        <v>0.27999999999999997</v>
      </c>
      <c r="D10" s="83">
        <f t="shared" si="6"/>
        <v>0.32</v>
      </c>
      <c r="E10" s="83">
        <f t="shared" si="6"/>
        <v>0.30000000000000004</v>
      </c>
      <c r="F10" s="83">
        <f t="shared" si="6"/>
        <v>0.3199999999999999</v>
      </c>
      <c r="G10" s="83">
        <f t="shared" si="6"/>
        <v>0.26999999999999996</v>
      </c>
      <c r="H10" s="83">
        <f t="shared" si="6"/>
        <v>0.27</v>
      </c>
      <c r="J10" s="83" t="s">
        <v>1110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4"/>
      <c r="F11" s="82"/>
      <c r="J11" s="83" t="s">
        <v>1111</v>
      </c>
      <c r="K11" s="90">
        <f t="shared" ref="K11:Q11" si="7">K9*(1-K10)</f>
        <v>0.79559999999999997</v>
      </c>
      <c r="L11" s="90">
        <f t="shared" si="7"/>
        <v>0.95472000000000012</v>
      </c>
      <c r="M11" s="90">
        <f t="shared" si="7"/>
        <v>1.241136</v>
      </c>
      <c r="N11" s="90">
        <f t="shared" si="7"/>
        <v>1.56</v>
      </c>
      <c r="O11" s="90">
        <f t="shared" si="7"/>
        <v>1.9703033999999999</v>
      </c>
      <c r="P11" s="90">
        <f t="shared" si="7"/>
        <v>2.5219883520000002</v>
      </c>
      <c r="Q11" s="90">
        <f t="shared" si="7"/>
        <v>3.329024624640001</v>
      </c>
    </row>
    <row r="12" spans="1:17">
      <c r="A12" s="83" t="s">
        <v>1045</v>
      </c>
      <c r="B12" s="85">
        <v>47.146666666666682</v>
      </c>
      <c r="C12" s="85">
        <v>54.944000000000003</v>
      </c>
      <c r="D12" s="85">
        <v>84.863999999999976</v>
      </c>
      <c r="E12" s="82">
        <v>94.7</v>
      </c>
      <c r="F12" s="85">
        <v>135.28293999999991</v>
      </c>
      <c r="G12" s="85">
        <v>134.36234239999999</v>
      </c>
      <c r="H12" s="85">
        <v>177.35829196800009</v>
      </c>
      <c r="J12" s="83" t="s">
        <v>1086</v>
      </c>
      <c r="K12" s="85">
        <f>K7-K8+K11</f>
        <v>21.581333333333369</v>
      </c>
      <c r="L12" s="85">
        <f t="shared" ref="L12:Q12" si="8">L7-L8+L11</f>
        <v>22.790399999999998</v>
      </c>
      <c r="M12" s="85">
        <f t="shared" si="8"/>
        <v>25.387200000000025</v>
      </c>
      <c r="N12" s="85">
        <f t="shared" si="8"/>
        <v>35.635000000000019</v>
      </c>
      <c r="O12" s="85">
        <f t="shared" si="8"/>
        <v>36.32480900000003</v>
      </c>
      <c r="P12" s="85">
        <f t="shared" si="8"/>
        <v>32.263895040000001</v>
      </c>
      <c r="Q12" s="85">
        <f t="shared" si="8"/>
        <v>60.168341452799979</v>
      </c>
    </row>
    <row r="13" spans="1:17">
      <c r="A13" s="83" t="s">
        <v>1048</v>
      </c>
      <c r="B13" s="85">
        <f>B9-B12</f>
        <v>18.586666666666723</v>
      </c>
      <c r="C13" s="85">
        <f t="shared" ref="C13:H13" si="9">C9-C12</f>
        <v>21.215999999999994</v>
      </c>
      <c r="D13" s="85">
        <f t="shared" si="9"/>
        <v>28.288000000000039</v>
      </c>
      <c r="E13" s="85">
        <f t="shared" si="9"/>
        <v>37.90000000000002</v>
      </c>
      <c r="F13" s="85">
        <f t="shared" si="9"/>
        <v>44.345860000000044</v>
      </c>
      <c r="G13" s="85">
        <f t="shared" si="9"/>
        <v>59.6367616</v>
      </c>
      <c r="H13" s="85">
        <f t="shared" si="9"/>
        <v>78.720525311999978</v>
      </c>
      <c r="J13" s="83" t="s">
        <v>1112</v>
      </c>
      <c r="K13" s="128">
        <f t="shared" ref="K13:Q13" si="10">K12/B4</f>
        <v>9.5211764705882496E-2</v>
      </c>
      <c r="L13" s="128">
        <f t="shared" si="10"/>
        <v>8.3788235294117636E-2</v>
      </c>
      <c r="M13" s="128">
        <f t="shared" si="10"/>
        <v>7.1796380090497797E-2</v>
      </c>
      <c r="N13" s="128">
        <f t="shared" si="10"/>
        <v>8.0622171945701399E-2</v>
      </c>
      <c r="O13" s="128">
        <f t="shared" si="10"/>
        <v>6.4710886450279739E-2</v>
      </c>
      <c r="P13" s="128">
        <f t="shared" si="10"/>
        <v>4.490356646595646E-2</v>
      </c>
      <c r="Q13" s="128">
        <f t="shared" si="10"/>
        <v>6.3439265944800885E-2</v>
      </c>
    </row>
    <row r="14" spans="1:17">
      <c r="A14" s="83" t="s">
        <v>1113</v>
      </c>
      <c r="B14" s="130">
        <f>B13/B4</f>
        <v>8.2000000000000225E-2</v>
      </c>
      <c r="C14" s="130">
        <f t="shared" ref="C14:H14" si="11">C13/C4</f>
        <v>7.7999999999999972E-2</v>
      </c>
      <c r="D14" s="130">
        <f t="shared" si="11"/>
        <v>8.0000000000000113E-2</v>
      </c>
      <c r="E14" s="130">
        <f t="shared" si="11"/>
        <v>8.5746606334841671E-2</v>
      </c>
      <c r="F14" s="130">
        <f t="shared" si="11"/>
        <v>7.900000000000007E-2</v>
      </c>
      <c r="G14" s="130">
        <f t="shared" si="11"/>
        <v>8.299999999999999E-2</v>
      </c>
      <c r="H14" s="130">
        <f t="shared" si="11"/>
        <v>8.2999999999999963E-2</v>
      </c>
    </row>
    <row r="15" spans="1:17">
      <c r="B15" s="85"/>
      <c r="C15" s="85"/>
      <c r="D15" s="85"/>
      <c r="E15" s="86"/>
      <c r="F15" s="85"/>
      <c r="G15" s="85"/>
      <c r="H15" s="85"/>
      <c r="J15" s="87" t="s">
        <v>267</v>
      </c>
    </row>
    <row r="16" spans="1:17">
      <c r="A16" s="83" t="s">
        <v>1059</v>
      </c>
      <c r="B16" s="85">
        <v>1.224</v>
      </c>
      <c r="C16" s="85">
        <v>1.4688000000000001</v>
      </c>
      <c r="D16" s="85">
        <v>1.90944</v>
      </c>
      <c r="E16" s="85">
        <v>2.4</v>
      </c>
      <c r="F16" s="85">
        <v>3.0312359999999998</v>
      </c>
      <c r="G16" s="85">
        <v>3.87998208</v>
      </c>
      <c r="H16" s="85">
        <v>5.1215763456000012</v>
      </c>
      <c r="J16" s="87" t="s">
        <v>1072</v>
      </c>
      <c r="L16" s="88">
        <f t="shared" ref="L16:Q16" si="12">L4/K4-1</f>
        <v>0.13733681462140579</v>
      </c>
      <c r="M16" s="88">
        <f t="shared" si="12"/>
        <v>0.33581267217631083</v>
      </c>
      <c r="N16" s="88">
        <f t="shared" si="12"/>
        <v>0.34578991423337646</v>
      </c>
      <c r="O16" s="88">
        <f t="shared" si="12"/>
        <v>0.16379222535211313</v>
      </c>
      <c r="P16" s="88">
        <f t="shared" si="12"/>
        <v>0.34956521739130286</v>
      </c>
      <c r="Q16" s="88">
        <f t="shared" si="12"/>
        <v>0.3199999999999994</v>
      </c>
    </row>
    <row r="17" spans="1:19">
      <c r="B17" s="91"/>
      <c r="C17" s="91"/>
      <c r="D17" s="91"/>
      <c r="E17" s="91"/>
      <c r="F17" s="91"/>
      <c r="G17" s="91"/>
      <c r="H17" s="91"/>
      <c r="J17" s="87" t="s">
        <v>1106</v>
      </c>
      <c r="K17" s="84"/>
      <c r="L17" s="88">
        <f t="shared" ref="L17:Q17" si="13">L7/K7-1</f>
        <v>5.0512851763707678E-2</v>
      </c>
      <c r="M17" s="88">
        <f t="shared" si="13"/>
        <v>0.10580774219076439</v>
      </c>
      <c r="N17" s="88">
        <f t="shared" si="13"/>
        <v>0.20412999816450372</v>
      </c>
      <c r="O17" s="88">
        <f t="shared" si="13"/>
        <v>0.18158230782459195</v>
      </c>
      <c r="P17" s="88">
        <f t="shared" si="13"/>
        <v>0.30235920752123868</v>
      </c>
      <c r="Q17" s="88">
        <f t="shared" si="13"/>
        <v>0.27038208774872263</v>
      </c>
    </row>
    <row r="18" spans="1:19">
      <c r="B18" s="84"/>
      <c r="C18" s="84"/>
      <c r="D18" s="84"/>
      <c r="F18" s="92"/>
      <c r="G18" s="85"/>
      <c r="H18" s="85"/>
      <c r="J18" s="87" t="s">
        <v>1086</v>
      </c>
      <c r="K18" s="84"/>
      <c r="L18" s="88">
        <f t="shared" ref="L18:Q18" si="14">L12/K12-1</f>
        <v>5.6023724206102132E-2</v>
      </c>
      <c r="M18" s="88">
        <f t="shared" si="14"/>
        <v>0.11394271272114698</v>
      </c>
      <c r="N18" s="88">
        <f t="shared" si="14"/>
        <v>0.40366011218251652</v>
      </c>
      <c r="O18" s="88">
        <f t="shared" si="14"/>
        <v>1.9357625929564026E-2</v>
      </c>
      <c r="P18" s="88">
        <f t="shared" si="14"/>
        <v>-0.11179450275980873</v>
      </c>
      <c r="Q18" s="88">
        <f t="shared" si="14"/>
        <v>0.8648815147149691</v>
      </c>
    </row>
    <row r="19" spans="1:19">
      <c r="A19" s="83" t="s">
        <v>1067</v>
      </c>
      <c r="B19" s="85">
        <f>B13-B16</f>
        <v>17.362666666666723</v>
      </c>
      <c r="C19" s="85">
        <f t="shared" ref="C19:H19" si="15">C13-C16</f>
        <v>19.747199999999992</v>
      </c>
      <c r="D19" s="85">
        <f t="shared" si="15"/>
        <v>26.378560000000039</v>
      </c>
      <c r="E19" s="85">
        <f t="shared" si="15"/>
        <v>35.500000000000021</v>
      </c>
      <c r="F19" s="85">
        <f t="shared" si="15"/>
        <v>41.314624000000045</v>
      </c>
      <c r="G19" s="85">
        <f t="shared" si="15"/>
        <v>55.756779520000002</v>
      </c>
      <c r="H19" s="85">
        <f t="shared" si="15"/>
        <v>73.598948966399973</v>
      </c>
      <c r="N19" s="92"/>
      <c r="R19" s="83" t="s">
        <v>1114</v>
      </c>
    </row>
    <row r="20" spans="1:19">
      <c r="A20" s="83" t="s">
        <v>1070</v>
      </c>
      <c r="B20" s="85">
        <f>0.35*B19</f>
        <v>6.0769333333333524</v>
      </c>
      <c r="C20" s="85">
        <f t="shared" ref="C20:H20" si="16">0.35*C19</f>
        <v>6.9115199999999968</v>
      </c>
      <c r="D20" s="85">
        <f t="shared" si="16"/>
        <v>9.2324960000000136</v>
      </c>
      <c r="E20" s="83">
        <f t="shared" si="16"/>
        <v>12.425000000000006</v>
      </c>
      <c r="F20" s="85">
        <f t="shared" si="16"/>
        <v>14.460118400000015</v>
      </c>
      <c r="G20" s="85">
        <f t="shared" si="16"/>
        <v>19.514872831999998</v>
      </c>
      <c r="H20" s="85">
        <f t="shared" si="16"/>
        <v>25.75963213823999</v>
      </c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1115</v>
      </c>
    </row>
    <row r="21" spans="1:19">
      <c r="A21" s="89" t="s">
        <v>1072</v>
      </c>
      <c r="B21" s="85">
        <f t="shared" ref="B21:H21" si="17">B19-B20</f>
        <v>11.28573333333337</v>
      </c>
      <c r="C21" s="85">
        <f t="shared" si="17"/>
        <v>12.835679999999996</v>
      </c>
      <c r="D21" s="85">
        <f t="shared" si="17"/>
        <v>17.146064000000024</v>
      </c>
      <c r="E21" s="85">
        <f t="shared" si="17"/>
        <v>23.075000000000017</v>
      </c>
      <c r="F21" s="85">
        <f t="shared" si="17"/>
        <v>26.854505600000032</v>
      </c>
      <c r="G21" s="85">
        <f t="shared" si="17"/>
        <v>36.241906688</v>
      </c>
      <c r="H21" s="85">
        <f t="shared" si="17"/>
        <v>47.83931682815998</v>
      </c>
      <c r="I21" s="85"/>
      <c r="J21" s="83" t="s">
        <v>1101</v>
      </c>
      <c r="K21" s="83">
        <v>0.18</v>
      </c>
    </row>
    <row r="22" spans="1:19">
      <c r="G22" s="92"/>
      <c r="J22" s="83" t="s">
        <v>1116</v>
      </c>
      <c r="O22" s="85">
        <f>O12</f>
        <v>36.32480900000003</v>
      </c>
      <c r="P22" s="85">
        <f>P12</f>
        <v>32.263895040000001</v>
      </c>
      <c r="Q22" s="85">
        <f>Q12</f>
        <v>60.168341452799979</v>
      </c>
      <c r="R22" s="90">
        <f>S22*(H13+Q5)</f>
        <v>865.75443933910799</v>
      </c>
      <c r="S22" s="90">
        <v>9.6494579844297306</v>
      </c>
    </row>
    <row r="23" spans="1:19">
      <c r="H23" s="92"/>
      <c r="J23" s="83" t="s">
        <v>1091</v>
      </c>
      <c r="K23" s="85">
        <f>SUM(O23:R23)</f>
        <v>617.50035360888171</v>
      </c>
      <c r="O23" s="85">
        <f>O22/(1+$K$21)^1</f>
        <v>30.783736440677995</v>
      </c>
      <c r="P23" s="85">
        <f>P22/(1+$K$21)^2</f>
        <v>23.171427061189316</v>
      </c>
      <c r="Q23" s="85">
        <f>Q22/(1+$K$21)^3</f>
        <v>36.620310166083186</v>
      </c>
      <c r="R23" s="85">
        <f>R22/(1+$K$21)^3</f>
        <v>526.92487994093119</v>
      </c>
    </row>
    <row r="24" spans="1:19">
      <c r="G24" s="129"/>
      <c r="J24" s="83" t="s">
        <v>1117</v>
      </c>
      <c r="K24" s="83">
        <f>30-20</f>
        <v>10</v>
      </c>
      <c r="N24" s="89"/>
    </row>
    <row r="25" spans="1:19">
      <c r="H25" s="129"/>
      <c r="J25" s="83" t="s">
        <v>1118</v>
      </c>
      <c r="K25" s="85">
        <f>K23-K24</f>
        <v>607.50035360888171</v>
      </c>
    </row>
    <row r="26" spans="1:19">
      <c r="J26" s="83" t="s">
        <v>1119</v>
      </c>
      <c r="K26" s="83">
        <v>50</v>
      </c>
      <c r="N26" s="89"/>
    </row>
    <row r="27" spans="1:19">
      <c r="J27" s="83" t="s">
        <v>1120</v>
      </c>
      <c r="K27" s="90">
        <f>K25/K26</f>
        <v>12.150007072177635</v>
      </c>
    </row>
    <row r="28" spans="1:19">
      <c r="J28" s="83" t="s">
        <v>1121</v>
      </c>
      <c r="K28" s="83">
        <v>12.15</v>
      </c>
    </row>
    <row r="39" spans="11:14">
      <c r="K39" s="85"/>
    </row>
    <row r="40" spans="11:14">
      <c r="N40" s="89"/>
    </row>
    <row r="41" spans="11:14">
      <c r="K41" s="90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40625" defaultRowHeight="15"/>
  <cols>
    <col min="1" max="1" width="30.42578125" style="83" bestFit="1" customWidth="1"/>
    <col min="2" max="4" width="9.140625" style="83" customWidth="1"/>
    <col min="5" max="5" width="9.5703125" style="83" bestFit="1" customWidth="1"/>
    <col min="6" max="8" width="9.5703125" style="83" customWidth="1"/>
    <col min="9" max="9" width="9.140625" style="83" customWidth="1"/>
    <col min="10" max="10" width="28.140625" style="83" bestFit="1" customWidth="1"/>
    <col min="11" max="13" width="9.7109375" style="83" bestFit="1" customWidth="1"/>
    <col min="14" max="14" width="9.85546875" style="83" bestFit="1" customWidth="1"/>
    <col min="15" max="17" width="9.5703125" style="83" bestFit="1" customWidth="1"/>
    <col min="18" max="23" width="9.140625" style="83" customWidth="1"/>
    <col min="24" max="16384" width="9.140625" style="83"/>
  </cols>
  <sheetData>
    <row r="1" spans="1:17">
      <c r="A1" s="209" t="s">
        <v>1102</v>
      </c>
      <c r="B1" s="202"/>
      <c r="C1" s="202"/>
      <c r="D1" s="202"/>
      <c r="E1" s="202"/>
      <c r="F1" s="127"/>
      <c r="G1" s="127"/>
      <c r="H1" s="127"/>
      <c r="J1" s="210"/>
      <c r="K1" s="202"/>
      <c r="L1" s="202"/>
      <c r="M1" s="202"/>
      <c r="N1" s="202"/>
    </row>
    <row r="2" spans="1:17">
      <c r="A2" s="84"/>
      <c r="E2" s="82"/>
      <c r="F2" s="82"/>
      <c r="G2" s="82"/>
      <c r="H2" s="82"/>
      <c r="J2" s="84"/>
      <c r="N2" s="82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1014</v>
      </c>
      <c r="B4" s="85">
        <v>226.66666666666671</v>
      </c>
      <c r="C4" s="85">
        <f>B4*(1+C6)</f>
        <v>272.00000000000006</v>
      </c>
      <c r="D4" s="85">
        <f>C4*(1+D6)</f>
        <v>353.60000000000008</v>
      </c>
      <c r="E4" s="85">
        <f>D4*(1+E6)</f>
        <v>442.00000000000011</v>
      </c>
      <c r="F4" s="85">
        <f>E4*(1+F5)</f>
        <v>583.44000000000017</v>
      </c>
      <c r="G4" s="85">
        <f>F4*(1+G5)</f>
        <v>775.97520000000031</v>
      </c>
      <c r="H4" s="85">
        <f>G4*(1+H5)</f>
        <v>1063.0860240000004</v>
      </c>
      <c r="J4" s="83" t="s">
        <v>1017</v>
      </c>
      <c r="K4" s="85">
        <f t="shared" ref="K4:Q4" si="1">B23</f>
        <v>11.285733333333337</v>
      </c>
      <c r="L4" s="85">
        <f t="shared" si="1"/>
        <v>12.835680000000004</v>
      </c>
      <c r="M4" s="85">
        <f t="shared" si="1"/>
        <v>17.146064000000006</v>
      </c>
      <c r="N4" s="85">
        <f t="shared" si="1"/>
        <v>23.075000000000017</v>
      </c>
      <c r="O4" s="85">
        <f t="shared" si="1"/>
        <v>27.989340600000013</v>
      </c>
      <c r="P4" s="85">
        <f t="shared" si="1"/>
        <v>39.341873688000021</v>
      </c>
      <c r="Q4" s="85">
        <f t="shared" si="1"/>
        <v>54.024466370160027</v>
      </c>
    </row>
    <row r="5" spans="1:17">
      <c r="A5" s="83" t="s">
        <v>1122</v>
      </c>
      <c r="B5" s="85"/>
      <c r="C5" s="85"/>
      <c r="D5" s="85"/>
      <c r="E5" s="85"/>
      <c r="F5" s="93">
        <f>F7+F6</f>
        <v>0.32</v>
      </c>
      <c r="G5" s="93">
        <f>G7+G6</f>
        <v>0.33</v>
      </c>
      <c r="H5" s="93">
        <f>H7+H6</f>
        <v>0.37000000000000011</v>
      </c>
      <c r="J5" s="83" t="s">
        <v>1104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3" t="s">
        <v>1123</v>
      </c>
      <c r="C6" s="88">
        <v>0.2</v>
      </c>
      <c r="D6" s="88">
        <v>0.3</v>
      </c>
      <c r="E6" s="88">
        <v>0.25</v>
      </c>
      <c r="F6" s="88">
        <v>0.27</v>
      </c>
      <c r="G6" s="88">
        <v>0.28000000000000003</v>
      </c>
      <c r="H6" s="88">
        <v>0.32000000000000012</v>
      </c>
      <c r="J6" s="83" t="s">
        <v>1105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1124</v>
      </c>
      <c r="C7" s="88"/>
      <c r="D7" s="88"/>
      <c r="E7" s="88"/>
      <c r="F7" s="88">
        <v>0.05</v>
      </c>
      <c r="G7" s="88">
        <v>0.05</v>
      </c>
      <c r="H7" s="88">
        <v>0.05</v>
      </c>
      <c r="J7" s="83" t="s">
        <v>1106</v>
      </c>
      <c r="K7" s="90">
        <f t="shared" ref="K7:Q7" si="2">K4+K5-K6</f>
        <v>20.785733333333337</v>
      </c>
      <c r="L7" s="90">
        <f t="shared" si="2"/>
        <v>21.835680000000004</v>
      </c>
      <c r="M7" s="90">
        <f t="shared" si="2"/>
        <v>24.146064000000006</v>
      </c>
      <c r="N7" s="90">
        <f t="shared" si="2"/>
        <v>29.075000000000017</v>
      </c>
      <c r="O7" s="90">
        <f t="shared" si="2"/>
        <v>35.489340600000013</v>
      </c>
      <c r="P7" s="90">
        <f t="shared" si="2"/>
        <v>47.841873688000021</v>
      </c>
      <c r="Q7" s="90">
        <f t="shared" si="2"/>
        <v>63.024466370160027</v>
      </c>
    </row>
    <row r="8" spans="1:17">
      <c r="A8" s="87"/>
      <c r="C8" s="88"/>
      <c r="D8" s="88"/>
      <c r="E8" s="88"/>
      <c r="F8" s="88"/>
      <c r="G8" s="88"/>
      <c r="H8" s="88"/>
      <c r="J8" s="83" t="s">
        <v>1107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1019</v>
      </c>
      <c r="B9" s="132"/>
      <c r="C9" s="84"/>
      <c r="D9" s="84"/>
      <c r="E9" s="84"/>
      <c r="F9" s="84"/>
      <c r="J9" s="83" t="s">
        <v>1108</v>
      </c>
      <c r="K9" s="85">
        <f t="shared" ref="K9:Q9" si="3">B18</f>
        <v>1.224</v>
      </c>
      <c r="L9" s="85">
        <f t="shared" si="3"/>
        <v>1.4688000000000001</v>
      </c>
      <c r="M9" s="85">
        <f t="shared" si="3"/>
        <v>1.90944</v>
      </c>
      <c r="N9" s="85">
        <f t="shared" si="3"/>
        <v>2.4</v>
      </c>
      <c r="O9" s="85">
        <f t="shared" si="3"/>
        <v>3.0312359999999998</v>
      </c>
      <c r="P9" s="85">
        <f t="shared" si="3"/>
        <v>3.87998208</v>
      </c>
      <c r="Q9" s="85">
        <f t="shared" si="3"/>
        <v>5.1215763456000012</v>
      </c>
    </row>
    <row r="10" spans="1:17">
      <c r="A10" s="83" t="s">
        <v>1022</v>
      </c>
      <c r="B10" s="85">
        <f t="shared" ref="B10:H10" si="4">B4-B11</f>
        <v>160.93333333333337</v>
      </c>
      <c r="C10" s="85">
        <f t="shared" si="4"/>
        <v>195.84000000000003</v>
      </c>
      <c r="D10" s="85">
        <f t="shared" si="4"/>
        <v>240.44800000000004</v>
      </c>
      <c r="E10" s="85">
        <f t="shared" si="4"/>
        <v>309.40000000000009</v>
      </c>
      <c r="F10" s="85">
        <f t="shared" si="4"/>
        <v>396.73920000000021</v>
      </c>
      <c r="G10" s="85">
        <f t="shared" si="4"/>
        <v>566.46189600000025</v>
      </c>
      <c r="H10" s="85">
        <f t="shared" si="4"/>
        <v>776.05279752000024</v>
      </c>
      <c r="J10" s="83" t="s">
        <v>1110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3" t="s">
        <v>1025</v>
      </c>
      <c r="B11" s="85">
        <f t="shared" ref="B11:H11" si="5">B12*B4</f>
        <v>65.733333333333348</v>
      </c>
      <c r="C11" s="85">
        <f t="shared" si="5"/>
        <v>76.160000000000025</v>
      </c>
      <c r="D11" s="85">
        <f t="shared" si="5"/>
        <v>113.15200000000003</v>
      </c>
      <c r="E11" s="85">
        <f t="shared" si="5"/>
        <v>132.60000000000002</v>
      </c>
      <c r="F11" s="85">
        <f t="shared" si="5"/>
        <v>186.70079999999999</v>
      </c>
      <c r="G11" s="85">
        <f t="shared" si="5"/>
        <v>209.51330400000009</v>
      </c>
      <c r="H11" s="85">
        <f t="shared" si="5"/>
        <v>287.03322648000011</v>
      </c>
      <c r="J11" s="83" t="s">
        <v>1111</v>
      </c>
      <c r="K11" s="90">
        <f t="shared" ref="K11:Q11" si="6">K9*(1-K10)</f>
        <v>0.79559999999999997</v>
      </c>
      <c r="L11" s="90">
        <f t="shared" si="6"/>
        <v>0.95472000000000012</v>
      </c>
      <c r="M11" s="90">
        <f t="shared" si="6"/>
        <v>1.241136</v>
      </c>
      <c r="N11" s="90">
        <f t="shared" si="6"/>
        <v>1.56</v>
      </c>
      <c r="O11" s="90">
        <f t="shared" si="6"/>
        <v>1.9703033999999999</v>
      </c>
      <c r="P11" s="90">
        <f t="shared" si="6"/>
        <v>2.5219883520000002</v>
      </c>
      <c r="Q11" s="90">
        <f t="shared" si="6"/>
        <v>3.329024624640001</v>
      </c>
    </row>
    <row r="12" spans="1:17">
      <c r="A12" s="83" t="s">
        <v>1109</v>
      </c>
      <c r="B12" s="83">
        <v>0.28999999999999998</v>
      </c>
      <c r="C12" s="83">
        <v>0.28000000000000003</v>
      </c>
      <c r="D12" s="83">
        <v>0.32</v>
      </c>
      <c r="E12" s="83">
        <v>0.3</v>
      </c>
      <c r="F12" s="83">
        <v>0.3199999999999999</v>
      </c>
      <c r="G12" s="83">
        <v>0.27</v>
      </c>
      <c r="H12" s="83">
        <v>0.27</v>
      </c>
      <c r="J12" s="83" t="s">
        <v>1086</v>
      </c>
      <c r="K12" s="85">
        <f t="shared" ref="K12:Q12" si="7">K7-K8+K11</f>
        <v>21.581333333333337</v>
      </c>
      <c r="L12" s="85">
        <f t="shared" si="7"/>
        <v>22.790400000000005</v>
      </c>
      <c r="M12" s="85">
        <f t="shared" si="7"/>
        <v>25.387200000000007</v>
      </c>
      <c r="N12" s="85">
        <f t="shared" si="7"/>
        <v>35.635000000000019</v>
      </c>
      <c r="O12" s="85">
        <f t="shared" si="7"/>
        <v>37.459644000000011</v>
      </c>
      <c r="P12" s="85">
        <f t="shared" si="7"/>
        <v>35.363862040000022</v>
      </c>
      <c r="Q12" s="85">
        <f t="shared" si="7"/>
        <v>66.353490994800026</v>
      </c>
    </row>
    <row r="13" spans="1:17">
      <c r="A13" s="84"/>
      <c r="F13" s="82"/>
      <c r="J13" s="87" t="s">
        <v>267</v>
      </c>
      <c r="L13" s="128">
        <f t="shared" ref="L13:Q13" si="8">L12/K12-1</f>
        <v>5.6023724206104131E-2</v>
      </c>
      <c r="M13" s="128">
        <f t="shared" si="8"/>
        <v>0.11394271272114587</v>
      </c>
      <c r="N13" s="128">
        <f t="shared" si="8"/>
        <v>0.40366011218251763</v>
      </c>
      <c r="O13" s="128">
        <f t="shared" si="8"/>
        <v>5.1203704223375723E-2</v>
      </c>
      <c r="P13" s="128">
        <f t="shared" si="8"/>
        <v>-5.5947727639909961E-2</v>
      </c>
      <c r="Q13" s="128">
        <f t="shared" si="8"/>
        <v>0.87630782293369625</v>
      </c>
    </row>
    <row r="14" spans="1:17">
      <c r="A14" s="83" t="s">
        <v>1045</v>
      </c>
      <c r="B14" s="85">
        <f>B11-B15</f>
        <v>47.146666666666675</v>
      </c>
      <c r="C14" s="85">
        <f>C11-C15</f>
        <v>54.944000000000017</v>
      </c>
      <c r="D14" s="85">
        <f>D11-D15</f>
        <v>84.864000000000019</v>
      </c>
      <c r="E14" s="85">
        <f>E11-E15</f>
        <v>94.699999999999989</v>
      </c>
      <c r="F14" s="85">
        <f>F11-F15</f>
        <v>140.60903999999996</v>
      </c>
      <c r="G14" s="85">
        <v>134.36234239999999</v>
      </c>
      <c r="H14" s="85">
        <v>177.35829196800009</v>
      </c>
      <c r="J14" s="83" t="s">
        <v>1112</v>
      </c>
      <c r="K14" s="128">
        <f t="shared" ref="K14:Q14" si="9">K12/B4</f>
        <v>9.5211764705882343E-2</v>
      </c>
      <c r="L14" s="128">
        <f t="shared" si="9"/>
        <v>8.3788235294117649E-2</v>
      </c>
      <c r="M14" s="128">
        <f t="shared" si="9"/>
        <v>7.1796380090497741E-2</v>
      </c>
      <c r="N14" s="128">
        <f t="shared" si="9"/>
        <v>8.0622171945701385E-2</v>
      </c>
      <c r="O14" s="128">
        <f t="shared" si="9"/>
        <v>6.4204792266556968E-2</v>
      </c>
      <c r="P14" s="128">
        <f t="shared" si="9"/>
        <v>4.5573443635827549E-2</v>
      </c>
      <c r="Q14" s="128">
        <f t="shared" si="9"/>
        <v>6.2415918840825625E-2</v>
      </c>
    </row>
    <row r="15" spans="1:17">
      <c r="A15" s="83" t="s">
        <v>1048</v>
      </c>
      <c r="B15" s="85">
        <f t="shared" ref="B15:H15" si="10">B16*B4</f>
        <v>18.58666666666667</v>
      </c>
      <c r="C15" s="85">
        <f t="shared" si="10"/>
        <v>21.216000000000005</v>
      </c>
      <c r="D15" s="85">
        <f t="shared" si="10"/>
        <v>28.288000000000007</v>
      </c>
      <c r="E15" s="85">
        <f t="shared" si="10"/>
        <v>37.900000000000027</v>
      </c>
      <c r="F15" s="85">
        <f t="shared" si="10"/>
        <v>46.091760000000015</v>
      </c>
      <c r="G15" s="85">
        <f t="shared" si="10"/>
        <v>64.405941600000034</v>
      </c>
      <c r="H15" s="85">
        <f t="shared" si="10"/>
        <v>88.236139992000048</v>
      </c>
    </row>
    <row r="16" spans="1:17">
      <c r="A16" s="83" t="s">
        <v>1113</v>
      </c>
      <c r="B16" s="130">
        <v>8.2000000000000003E-2</v>
      </c>
      <c r="C16" s="130">
        <v>7.8E-2</v>
      </c>
      <c r="D16" s="130">
        <v>0.08</v>
      </c>
      <c r="E16" s="130">
        <v>8.5746606334841671E-2</v>
      </c>
      <c r="F16" s="130">
        <v>7.9000000000000001E-2</v>
      </c>
      <c r="G16" s="130">
        <v>8.3000000000000004E-2</v>
      </c>
      <c r="H16" s="130">
        <v>8.3000000000000018E-2</v>
      </c>
      <c r="J16" s="87" t="s">
        <v>267</v>
      </c>
    </row>
    <row r="17" spans="1:19">
      <c r="B17" s="85"/>
      <c r="C17" s="85"/>
      <c r="D17" s="85"/>
      <c r="E17" s="86"/>
      <c r="F17" s="85"/>
      <c r="G17" s="85"/>
      <c r="H17" s="85"/>
      <c r="J17" s="83" t="s">
        <v>1072</v>
      </c>
      <c r="L17" s="93">
        <f t="shared" ref="L17:Q17" si="11">L4/K4-1</f>
        <v>0.13733681462141001</v>
      </c>
      <c r="M17" s="93">
        <f t="shared" si="11"/>
        <v>0.33581267217630861</v>
      </c>
      <c r="N17" s="93">
        <f t="shared" si="11"/>
        <v>0.34578991423337802</v>
      </c>
      <c r="O17" s="93">
        <f t="shared" si="11"/>
        <v>0.21297250704225323</v>
      </c>
      <c r="P17" s="93">
        <f t="shared" si="11"/>
        <v>0.40560202007760071</v>
      </c>
      <c r="Q17" s="93">
        <f t="shared" si="11"/>
        <v>0.37320522145437263</v>
      </c>
    </row>
    <row r="18" spans="1:19">
      <c r="A18" s="83" t="s">
        <v>1059</v>
      </c>
      <c r="B18" s="85">
        <v>1.224</v>
      </c>
      <c r="C18" s="85">
        <v>1.4688000000000001</v>
      </c>
      <c r="D18" s="85">
        <v>1.90944</v>
      </c>
      <c r="E18" s="85">
        <v>2.4</v>
      </c>
      <c r="F18" s="85">
        <v>3.0312359999999998</v>
      </c>
      <c r="G18" s="85">
        <v>3.87998208</v>
      </c>
      <c r="H18" s="85">
        <v>5.1215763456000012</v>
      </c>
      <c r="J18" s="83" t="s">
        <v>1106</v>
      </c>
      <c r="K18" s="84"/>
      <c r="L18" s="93">
        <f t="shared" ref="L18:Q18" si="12">L7/K7-1</f>
        <v>5.0512851763709676E-2</v>
      </c>
      <c r="M18" s="93">
        <f t="shared" si="12"/>
        <v>0.10580774219076305</v>
      </c>
      <c r="N18" s="93">
        <f t="shared" si="12"/>
        <v>0.20412999816450461</v>
      </c>
      <c r="O18" s="93">
        <f t="shared" si="12"/>
        <v>0.22061360619088544</v>
      </c>
      <c r="P18" s="93">
        <f t="shared" si="12"/>
        <v>0.34806318965531879</v>
      </c>
      <c r="Q18" s="93">
        <f t="shared" si="12"/>
        <v>0.31734945794918135</v>
      </c>
    </row>
    <row r="19" spans="1:19">
      <c r="B19" s="91"/>
      <c r="C19" s="91"/>
      <c r="D19" s="91"/>
      <c r="E19" s="91"/>
      <c r="F19" s="91"/>
      <c r="G19" s="91"/>
      <c r="H19" s="91"/>
      <c r="N19" s="92"/>
      <c r="R19" s="83" t="s">
        <v>1114</v>
      </c>
    </row>
    <row r="20" spans="1:19">
      <c r="B20" s="84"/>
      <c r="C20" s="84"/>
      <c r="D20" s="84"/>
      <c r="F20" s="92"/>
      <c r="G20" s="85"/>
      <c r="H20" s="85"/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1115</v>
      </c>
    </row>
    <row r="21" spans="1:19">
      <c r="A21" s="83" t="s">
        <v>1067</v>
      </c>
      <c r="B21" s="85">
        <f t="shared" ref="B21:H21" si="13">B15-B18</f>
        <v>17.362666666666669</v>
      </c>
      <c r="C21" s="85">
        <f t="shared" si="13"/>
        <v>19.747200000000003</v>
      </c>
      <c r="D21" s="85">
        <f t="shared" si="13"/>
        <v>26.378560000000007</v>
      </c>
      <c r="E21" s="85">
        <f t="shared" si="13"/>
        <v>35.500000000000028</v>
      </c>
      <c r="F21" s="85">
        <f t="shared" si="13"/>
        <v>43.060524000000015</v>
      </c>
      <c r="G21" s="85">
        <f t="shared" si="13"/>
        <v>60.525959520000036</v>
      </c>
      <c r="H21" s="85">
        <f t="shared" si="13"/>
        <v>83.114563646400043</v>
      </c>
      <c r="J21" s="83" t="s">
        <v>1101</v>
      </c>
      <c r="K21" s="83">
        <v>0.18</v>
      </c>
    </row>
    <row r="22" spans="1:19">
      <c r="A22" s="83" t="s">
        <v>1070</v>
      </c>
      <c r="B22" s="85">
        <f t="shared" ref="B22:H22" si="14">0.35*B21</f>
        <v>6.0769333333333337</v>
      </c>
      <c r="C22" s="85">
        <f t="shared" si="14"/>
        <v>6.9115200000000003</v>
      </c>
      <c r="D22" s="85">
        <f t="shared" si="14"/>
        <v>9.2324960000000011</v>
      </c>
      <c r="E22" s="83">
        <f t="shared" si="14"/>
        <v>12.42500000000001</v>
      </c>
      <c r="F22" s="85">
        <f t="shared" si="14"/>
        <v>15.071183400000004</v>
      </c>
      <c r="G22" s="85">
        <f t="shared" si="14"/>
        <v>21.184085832000012</v>
      </c>
      <c r="H22" s="85">
        <f t="shared" si="14"/>
        <v>29.090097276240012</v>
      </c>
      <c r="J22" s="83" t="s">
        <v>1116</v>
      </c>
      <c r="O22" s="85">
        <f>O12</f>
        <v>37.459644000000011</v>
      </c>
      <c r="P22" s="85">
        <f>P12</f>
        <v>35.363862040000022</v>
      </c>
      <c r="Q22" s="85">
        <f>Q12</f>
        <v>66.353490994800026</v>
      </c>
      <c r="R22" s="90">
        <f>S22*(H15+Q5)</f>
        <v>957.57432078014915</v>
      </c>
      <c r="S22" s="90">
        <v>9.64945150886909</v>
      </c>
    </row>
    <row r="23" spans="1:19">
      <c r="A23" s="89" t="s">
        <v>1072</v>
      </c>
      <c r="B23" s="92">
        <f t="shared" ref="B23:H23" si="15">B21-B22</f>
        <v>11.285733333333337</v>
      </c>
      <c r="C23" s="92">
        <f t="shared" si="15"/>
        <v>12.835680000000004</v>
      </c>
      <c r="D23" s="92">
        <f t="shared" si="15"/>
        <v>17.146064000000006</v>
      </c>
      <c r="E23" s="92">
        <f t="shared" si="15"/>
        <v>23.075000000000017</v>
      </c>
      <c r="F23" s="92">
        <f t="shared" si="15"/>
        <v>27.989340600000013</v>
      </c>
      <c r="G23" s="92">
        <f t="shared" si="15"/>
        <v>39.341873688000021</v>
      </c>
      <c r="H23" s="92">
        <f t="shared" si="15"/>
        <v>54.024466370160027</v>
      </c>
      <c r="J23" s="83" t="s">
        <v>1125</v>
      </c>
      <c r="K23" s="85">
        <f>SUM(O23:R23)</f>
        <v>680.33731375149682</v>
      </c>
      <c r="O23" s="85">
        <f>O22/(1+$K$21)^1</f>
        <v>31.745461016949164</v>
      </c>
      <c r="P23" s="85">
        <f>P22/(1+$K$21)^2</f>
        <v>25.397775093363993</v>
      </c>
      <c r="Q23" s="85">
        <f>Q22/(1+$K$21)^3</f>
        <v>40.384783129482585</v>
      </c>
      <c r="R23" s="85">
        <f>R22/(1+$K$21)^3</f>
        <v>582.80929451170107</v>
      </c>
    </row>
    <row r="24" spans="1:19">
      <c r="G24" s="92"/>
      <c r="J24" s="83" t="s">
        <v>1117</v>
      </c>
      <c r="K24" s="83">
        <f>30-20</f>
        <v>10</v>
      </c>
      <c r="N24" s="89"/>
    </row>
    <row r="25" spans="1:19">
      <c r="H25" s="92"/>
      <c r="J25" s="83" t="s">
        <v>1118</v>
      </c>
      <c r="K25" s="85">
        <f>K23-K24</f>
        <v>670.33731375149682</v>
      </c>
    </row>
    <row r="26" spans="1:19">
      <c r="G26" s="129"/>
      <c r="J26" s="83" t="s">
        <v>1119</v>
      </c>
      <c r="K26" s="83">
        <v>50</v>
      </c>
      <c r="N26" s="89"/>
    </row>
    <row r="27" spans="1:19">
      <c r="H27" s="129"/>
      <c r="J27" s="83" t="s">
        <v>1120</v>
      </c>
      <c r="K27" s="90">
        <f>K25/K26</f>
        <v>13.406746275029937</v>
      </c>
    </row>
    <row r="28" spans="1:19">
      <c r="J28" s="83" t="s">
        <v>1121</v>
      </c>
      <c r="K28" s="83">
        <v>12.15</v>
      </c>
    </row>
    <row r="29" spans="1:19">
      <c r="J29" s="131" t="s">
        <v>102</v>
      </c>
      <c r="K29" s="133">
        <f>K27/K28-1</f>
        <v>0.10343590740987141</v>
      </c>
    </row>
    <row r="32" spans="1:19">
      <c r="R32" s="90"/>
      <c r="S32" s="90"/>
    </row>
    <row r="33" spans="11:18">
      <c r="O33" s="85"/>
      <c r="P33" s="85"/>
      <c r="Q33" s="85"/>
      <c r="R33" s="85"/>
    </row>
    <row r="34" spans="11:18">
      <c r="K34" s="85"/>
      <c r="O34" s="85"/>
      <c r="P34" s="85"/>
      <c r="Q34" s="85"/>
    </row>
    <row r="35" spans="11:18">
      <c r="N35" s="89"/>
    </row>
    <row r="36" spans="11:18">
      <c r="K36" s="85"/>
    </row>
    <row r="37" spans="11:18">
      <c r="N37" s="89"/>
    </row>
    <row r="38" spans="11:18">
      <c r="K38" s="90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40625" defaultRowHeight="15"/>
  <cols>
    <col min="1" max="1" width="8.5703125" style="83" customWidth="1"/>
    <col min="2" max="2" width="9.140625" style="161" customWidth="1"/>
    <col min="3" max="3" width="22.28515625" style="84" customWidth="1"/>
    <col min="4" max="4" width="32.28515625" style="83" customWidth="1"/>
    <col min="5" max="5" width="10.85546875" style="83" customWidth="1"/>
    <col min="6" max="6" width="9.5703125" style="83" bestFit="1" customWidth="1"/>
    <col min="7" max="9" width="9.140625" style="83" customWidth="1"/>
    <col min="10" max="10" width="10.140625" style="83" bestFit="1" customWidth="1"/>
    <col min="11" max="16" width="9.140625" style="83" customWidth="1"/>
    <col min="17" max="16384" width="9.140625" style="83"/>
  </cols>
  <sheetData>
    <row r="1" spans="2:6">
      <c r="B1" s="162"/>
      <c r="C1" s="157"/>
      <c r="D1" s="108"/>
      <c r="E1" s="108"/>
      <c r="F1" s="108"/>
    </row>
    <row r="2" spans="2:6">
      <c r="E2" s="211" t="s">
        <v>1126</v>
      </c>
      <c r="F2" s="202"/>
    </row>
    <row r="3" spans="2:6">
      <c r="B3" s="162" t="s">
        <v>1127</v>
      </c>
      <c r="C3" s="157"/>
      <c r="D3" s="108"/>
      <c r="E3" s="158" t="s">
        <v>8</v>
      </c>
      <c r="F3" s="158" t="s">
        <v>9</v>
      </c>
    </row>
    <row r="4" spans="2:6">
      <c r="C4" s="212"/>
      <c r="D4" s="199"/>
      <c r="E4" s="199"/>
      <c r="F4" s="199"/>
    </row>
    <row r="5" spans="2:6">
      <c r="B5" s="163">
        <v>1</v>
      </c>
      <c r="C5" s="84" t="s">
        <v>1128</v>
      </c>
      <c r="D5" s="83" t="s">
        <v>1011</v>
      </c>
      <c r="E5" s="83">
        <v>200</v>
      </c>
      <c r="F5" s="83">
        <v>200</v>
      </c>
    </row>
    <row r="6" spans="2:6">
      <c r="B6" s="163">
        <f>B5+1</f>
        <v>2</v>
      </c>
      <c r="C6" s="84" t="s">
        <v>1008</v>
      </c>
      <c r="D6" s="83" t="s">
        <v>1129</v>
      </c>
      <c r="E6" s="83">
        <v>20</v>
      </c>
      <c r="F6" s="83">
        <v>20</v>
      </c>
    </row>
    <row r="7" spans="2:6">
      <c r="B7" s="163">
        <f>B6+1</f>
        <v>3</v>
      </c>
      <c r="D7" s="159" t="s">
        <v>1092</v>
      </c>
      <c r="E7" s="159">
        <v>0</v>
      </c>
      <c r="F7" s="159">
        <v>100</v>
      </c>
    </row>
    <row r="8" spans="2:6">
      <c r="B8" s="163">
        <f>B7+1</f>
        <v>4</v>
      </c>
      <c r="C8" s="157"/>
      <c r="D8" s="108" t="s">
        <v>1130</v>
      </c>
      <c r="E8" s="108">
        <f>E5-E7</f>
        <v>200</v>
      </c>
      <c r="F8" s="108">
        <f>F5-F7</f>
        <v>100</v>
      </c>
    </row>
    <row r="9" spans="2:6">
      <c r="B9" s="163"/>
    </row>
    <row r="10" spans="2:6">
      <c r="B10" s="163">
        <f>B8+1</f>
        <v>5</v>
      </c>
      <c r="C10" s="84" t="s">
        <v>1131</v>
      </c>
      <c r="D10" s="83" t="s">
        <v>1132</v>
      </c>
      <c r="E10" s="83">
        <v>190</v>
      </c>
      <c r="F10" s="83">
        <v>190</v>
      </c>
    </row>
    <row r="11" spans="2:6">
      <c r="B11" s="163">
        <f t="shared" ref="B11:B16" si="0">B10+1</f>
        <v>6</v>
      </c>
      <c r="C11" s="84" t="s">
        <v>1133</v>
      </c>
      <c r="D11" s="83" t="s">
        <v>1134</v>
      </c>
      <c r="E11" s="83">
        <v>155</v>
      </c>
      <c r="F11" s="83">
        <v>155</v>
      </c>
    </row>
    <row r="12" spans="2:6">
      <c r="B12" s="163">
        <f t="shared" si="0"/>
        <v>7</v>
      </c>
      <c r="D12" s="83" t="s">
        <v>1048</v>
      </c>
      <c r="E12" s="83">
        <f>E10-E11</f>
        <v>35</v>
      </c>
      <c r="F12" s="83">
        <f>F10-F11</f>
        <v>35</v>
      </c>
    </row>
    <row r="13" spans="2:6">
      <c r="B13" s="163">
        <f t="shared" si="0"/>
        <v>8</v>
      </c>
      <c r="D13" s="83" t="s">
        <v>1108</v>
      </c>
      <c r="E13" s="90">
        <f>E7*E42-E43*E6</f>
        <v>-0.4</v>
      </c>
      <c r="F13" s="90">
        <f>F7*F42-F43*F6</f>
        <v>5.6</v>
      </c>
    </row>
    <row r="14" spans="2:6">
      <c r="B14" s="163">
        <f t="shared" si="0"/>
        <v>9</v>
      </c>
      <c r="D14" s="83" t="s">
        <v>1110</v>
      </c>
      <c r="E14" s="83">
        <v>0.35</v>
      </c>
      <c r="F14" s="83">
        <v>0.35</v>
      </c>
    </row>
    <row r="15" spans="2:6">
      <c r="B15" s="163">
        <f t="shared" si="0"/>
        <v>10</v>
      </c>
      <c r="D15" s="83" t="s">
        <v>1135</v>
      </c>
      <c r="E15" s="83">
        <f>E14*(E12-E13)</f>
        <v>12.389999999999999</v>
      </c>
      <c r="F15" s="90">
        <f>F14*(F12-F13)</f>
        <v>10.29</v>
      </c>
    </row>
    <row r="16" spans="2:6">
      <c r="B16" s="163">
        <f t="shared" si="0"/>
        <v>11</v>
      </c>
      <c r="C16" s="157"/>
      <c r="D16" s="108" t="s">
        <v>1072</v>
      </c>
      <c r="E16" s="160">
        <f>E12-E13-E15</f>
        <v>23.009999999999998</v>
      </c>
      <c r="F16" s="160">
        <f>F12-F13-F15</f>
        <v>19.11</v>
      </c>
    </row>
    <row r="17" spans="2:6">
      <c r="B17" s="163"/>
    </row>
    <row r="18" spans="2:6">
      <c r="B18" s="163">
        <f>B16+1</f>
        <v>12</v>
      </c>
      <c r="C18" s="84" t="s">
        <v>1136</v>
      </c>
      <c r="D18" s="83" t="s">
        <v>1072</v>
      </c>
      <c r="E18" s="83">
        <f>E16</f>
        <v>23.009999999999998</v>
      </c>
      <c r="F18" s="83">
        <f>F16</f>
        <v>19.11</v>
      </c>
    </row>
    <row r="19" spans="2:6">
      <c r="B19" s="163">
        <f>B18+1</f>
        <v>13</v>
      </c>
      <c r="C19" s="84" t="s">
        <v>1137</v>
      </c>
      <c r="D19" s="83" t="s">
        <v>1138</v>
      </c>
      <c r="E19" s="83">
        <v>5</v>
      </c>
      <c r="F19" s="83">
        <v>5</v>
      </c>
    </row>
    <row r="20" spans="2:6">
      <c r="B20" s="163">
        <f>B19+1</f>
        <v>14</v>
      </c>
      <c r="D20" s="165" t="s">
        <v>1265</v>
      </c>
      <c r="E20" s="83">
        <v>2</v>
      </c>
      <c r="F20" s="83">
        <v>2</v>
      </c>
    </row>
    <row r="21" spans="2:6">
      <c r="B21" s="163">
        <f>B20+1</f>
        <v>15</v>
      </c>
      <c r="D21" s="83" t="s">
        <v>1139</v>
      </c>
      <c r="E21" s="83">
        <f>E18+E19-E20</f>
        <v>26.009999999999998</v>
      </c>
      <c r="F21" s="83">
        <f>F18+F19-F20</f>
        <v>22.11</v>
      </c>
    </row>
    <row r="22" spans="2:6">
      <c r="B22" s="163">
        <f>B21+1</f>
        <v>16</v>
      </c>
      <c r="C22" s="157"/>
      <c r="D22" s="164" t="s">
        <v>1266</v>
      </c>
      <c r="E22" s="108">
        <v>5</v>
      </c>
      <c r="F22" s="108">
        <v>5</v>
      </c>
    </row>
    <row r="23" spans="2:6">
      <c r="B23" s="163"/>
    </row>
    <row r="24" spans="2:6">
      <c r="B24" s="163">
        <f>B22+1</f>
        <v>17</v>
      </c>
      <c r="C24" s="84" t="s">
        <v>1140</v>
      </c>
      <c r="D24" s="83" t="s">
        <v>1086</v>
      </c>
      <c r="E24" s="83">
        <f>E21+E13*(1-E14)-E22</f>
        <v>20.749999999999996</v>
      </c>
      <c r="F24" s="83">
        <f>F21+F13*(1-F14)-F22</f>
        <v>20.75</v>
      </c>
    </row>
    <row r="25" spans="2:6">
      <c r="B25" s="163">
        <f>B24+1</f>
        <v>18</v>
      </c>
      <c r="C25" s="84" t="s">
        <v>1141</v>
      </c>
      <c r="D25" s="83" t="s">
        <v>1142</v>
      </c>
      <c r="E25" s="83">
        <f>E24/E40</f>
        <v>207.49999999999994</v>
      </c>
      <c r="F25" s="83">
        <f>F24/F40</f>
        <v>207.5</v>
      </c>
    </row>
    <row r="26" spans="2:6">
      <c r="B26" s="163">
        <f>B25+1</f>
        <v>19</v>
      </c>
      <c r="D26" s="83" t="s">
        <v>1143</v>
      </c>
      <c r="E26" s="83">
        <f>E25-E7+E6</f>
        <v>227.49999999999994</v>
      </c>
      <c r="F26" s="83">
        <f>F25-F7+F6</f>
        <v>127.5</v>
      </c>
    </row>
    <row r="27" spans="2:6">
      <c r="B27" s="163">
        <f>B26+1</f>
        <v>20</v>
      </c>
      <c r="D27" s="83" t="s">
        <v>1090</v>
      </c>
      <c r="E27" s="83">
        <f>E24-(E42*E7)*(1-E14)</f>
        <v>20.749999999999996</v>
      </c>
      <c r="F27" s="83">
        <f>F24-(F42*F7)*(1-F14)</f>
        <v>16.850000000000001</v>
      </c>
    </row>
    <row r="28" spans="2:6">
      <c r="B28" s="163">
        <f>B27+1</f>
        <v>21</v>
      </c>
      <c r="C28" s="157"/>
      <c r="D28" s="108" t="s">
        <v>1144</v>
      </c>
      <c r="E28" s="181">
        <f>E27/E41+E6</f>
        <v>227.49999999999994</v>
      </c>
      <c r="F28" s="181">
        <f>F27/F41+F6</f>
        <v>127.49999999999999</v>
      </c>
    </row>
    <row r="29" spans="2:6">
      <c r="B29" s="163"/>
    </row>
    <row r="30" spans="2:6">
      <c r="B30" s="163">
        <f>B28+1</f>
        <v>22</v>
      </c>
      <c r="C30" s="84" t="s">
        <v>1145</v>
      </c>
      <c r="D30" s="83" t="s">
        <v>1146</v>
      </c>
      <c r="E30" s="90">
        <f>E16/E10</f>
        <v>0.12110526315789473</v>
      </c>
      <c r="F30" s="90">
        <f>F16/F10</f>
        <v>0.10057894736842105</v>
      </c>
    </row>
    <row r="31" spans="2:6">
      <c r="B31" s="163">
        <f t="shared" ref="B31:B38" si="1">B30+1</f>
        <v>23</v>
      </c>
      <c r="C31" s="84" t="s">
        <v>1147</v>
      </c>
      <c r="D31" s="83" t="s">
        <v>1148</v>
      </c>
      <c r="E31" s="83">
        <f>E10/E5</f>
        <v>0.95</v>
      </c>
      <c r="F31" s="83">
        <f>F10/F5</f>
        <v>0.95</v>
      </c>
    </row>
    <row r="32" spans="2:6">
      <c r="B32" s="163">
        <f t="shared" si="1"/>
        <v>24</v>
      </c>
      <c r="D32" s="83" t="s">
        <v>1149</v>
      </c>
      <c r="E32" s="83">
        <f>E5/E8</f>
        <v>1</v>
      </c>
      <c r="F32" s="83">
        <f>F5/F8</f>
        <v>2</v>
      </c>
    </row>
    <row r="33" spans="2:6">
      <c r="B33" s="163">
        <f t="shared" si="1"/>
        <v>25</v>
      </c>
      <c r="D33" s="83" t="s">
        <v>1150</v>
      </c>
      <c r="E33" s="90">
        <f>E30*E31*E32</f>
        <v>0.11504999999999999</v>
      </c>
      <c r="F33" s="90">
        <f>F30*F31*F32</f>
        <v>0.19109999999999996</v>
      </c>
    </row>
    <row r="34" spans="2:6">
      <c r="B34" s="163">
        <f t="shared" si="1"/>
        <v>26</v>
      </c>
      <c r="D34" s="83" t="s">
        <v>1151</v>
      </c>
      <c r="E34" s="90">
        <f>E26/E18</f>
        <v>9.8870056497175121</v>
      </c>
      <c r="F34" s="90">
        <f>F26/F18</f>
        <v>6.6718995290423866</v>
      </c>
    </row>
    <row r="35" spans="2:6">
      <c r="B35" s="163">
        <f t="shared" si="1"/>
        <v>27</v>
      </c>
      <c r="D35" s="83" t="s">
        <v>1152</v>
      </c>
      <c r="E35" s="90">
        <f>E26/E8</f>
        <v>1.1374999999999997</v>
      </c>
      <c r="F35" s="90">
        <f>F26/F8</f>
        <v>1.2749999999999999</v>
      </c>
    </row>
    <row r="36" spans="2:6">
      <c r="B36" s="163">
        <f t="shared" si="1"/>
        <v>28</v>
      </c>
      <c r="D36" s="83" t="s">
        <v>1153</v>
      </c>
      <c r="E36" s="130">
        <f>E18/E5</f>
        <v>0.11504999999999999</v>
      </c>
      <c r="F36" s="130">
        <f>F18/F5</f>
        <v>9.5549999999999996E-2</v>
      </c>
    </row>
    <row r="37" spans="2:6">
      <c r="B37" s="163">
        <f t="shared" si="1"/>
        <v>29</v>
      </c>
      <c r="D37" s="83" t="s">
        <v>1154</v>
      </c>
      <c r="E37" s="130">
        <f>E27/E26</f>
        <v>9.1208791208791218E-2</v>
      </c>
      <c r="F37" s="130">
        <f>F27/F26</f>
        <v>0.13215686274509805</v>
      </c>
    </row>
    <row r="38" spans="2:6">
      <c r="B38" s="163">
        <f t="shared" si="1"/>
        <v>30</v>
      </c>
      <c r="C38" s="157"/>
      <c r="D38" s="108" t="s">
        <v>1115</v>
      </c>
      <c r="E38" s="160">
        <f>E25/(E12+E19)</f>
        <v>5.1874999999999982</v>
      </c>
      <c r="F38" s="160">
        <f>F25/(F12+F19)</f>
        <v>5.1875</v>
      </c>
    </row>
    <row r="39" spans="2:6">
      <c r="B39" s="163"/>
    </row>
    <row r="40" spans="2:6">
      <c r="B40" s="163">
        <f>B38+1</f>
        <v>31</v>
      </c>
      <c r="C40" s="84" t="s">
        <v>1155</v>
      </c>
      <c r="D40" s="83" t="s">
        <v>1156</v>
      </c>
      <c r="E40" s="90">
        <v>0.1</v>
      </c>
      <c r="F40" s="90">
        <v>0.1</v>
      </c>
    </row>
    <row r="41" spans="2:6">
      <c r="B41" s="163">
        <f>B40+1</f>
        <v>32</v>
      </c>
      <c r="C41" s="84" t="s">
        <v>1157</v>
      </c>
      <c r="D41" s="83" t="s">
        <v>1158</v>
      </c>
      <c r="E41" s="90">
        <v>0.1</v>
      </c>
      <c r="F41" s="90">
        <f>(F25)/(F26-F6)*0.1-(F7/(F26-F6))*0.06*(1-0.35)</f>
        <v>0.15674418604651166</v>
      </c>
    </row>
    <row r="42" spans="2:6">
      <c r="B42" s="163">
        <f>B41+1</f>
        <v>33</v>
      </c>
      <c r="D42" s="83" t="s">
        <v>1159</v>
      </c>
      <c r="E42" s="90">
        <v>0.06</v>
      </c>
      <c r="F42" s="90">
        <v>0.06</v>
      </c>
    </row>
    <row r="43" spans="2:6">
      <c r="B43" s="163">
        <v>34</v>
      </c>
      <c r="C43" s="157"/>
      <c r="D43" s="108" t="s">
        <v>1160</v>
      </c>
      <c r="E43" s="108">
        <v>0.02</v>
      </c>
      <c r="F43" s="108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5"/>
  <cols>
    <col min="2" max="2" width="16" bestFit="1" customWidth="1"/>
    <col min="3" max="3" width="11.85546875" customWidth="1"/>
    <col min="4" max="4" width="3.5703125" customWidth="1"/>
    <col min="5" max="5" width="16" bestFit="1" customWidth="1"/>
    <col min="6" max="6" width="14.140625" customWidth="1"/>
    <col min="7" max="7" width="14.5703125" customWidth="1"/>
    <col min="8" max="8" width="12.7109375" bestFit="1" customWidth="1"/>
    <col min="9" max="9" width="13.28515625" bestFit="1" customWidth="1"/>
    <col min="11" max="11" width="27" bestFit="1" customWidth="1"/>
    <col min="12" max="12" width="12" bestFit="1" customWidth="1"/>
    <col min="13" max="15" width="11.7109375" bestFit="1" customWidth="1"/>
    <col min="18" max="18" width="12.7109375" bestFit="1" customWidth="1"/>
    <col min="19" max="19" width="14.5703125" bestFit="1" customWidth="1"/>
    <col min="22" max="23" width="12.7109375" bestFit="1" customWidth="1"/>
  </cols>
  <sheetData>
    <row r="1" spans="1:15">
      <c r="A1" t="s">
        <v>100</v>
      </c>
    </row>
    <row r="2" spans="1:15">
      <c r="A2">
        <v>5.0000000000000001E-3</v>
      </c>
      <c r="C2" t="s">
        <v>304</v>
      </c>
      <c r="E2" s="193" t="s">
        <v>96</v>
      </c>
      <c r="F2" s="194"/>
      <c r="G2" s="194"/>
      <c r="H2" s="194"/>
      <c r="I2" s="194"/>
    </row>
    <row r="3" spans="1:15">
      <c r="A3" t="s">
        <v>252</v>
      </c>
      <c r="B3" t="s">
        <v>1161</v>
      </c>
      <c r="C3" t="s">
        <v>1162</v>
      </c>
      <c r="E3" t="s">
        <v>1161</v>
      </c>
      <c r="F3" t="s">
        <v>1162</v>
      </c>
      <c r="G3" t="s">
        <v>1162</v>
      </c>
      <c r="H3" t="s">
        <v>1162</v>
      </c>
      <c r="I3" t="s">
        <v>1162</v>
      </c>
    </row>
    <row r="4" spans="1:15">
      <c r="F4" t="s">
        <v>1163</v>
      </c>
      <c r="G4" t="s">
        <v>1164</v>
      </c>
      <c r="H4" t="s">
        <v>1165</v>
      </c>
      <c r="I4" t="s">
        <v>1166</v>
      </c>
      <c r="L4" t="s">
        <v>229</v>
      </c>
    </row>
    <row r="5" spans="1:15">
      <c r="A5" t="s">
        <v>1167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1168</v>
      </c>
      <c r="M5" t="s">
        <v>1169</v>
      </c>
      <c r="N5" t="s">
        <v>1170</v>
      </c>
      <c r="O5" t="s">
        <v>1171</v>
      </c>
    </row>
    <row r="6" spans="1:15">
      <c r="A6" t="s">
        <v>1172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1173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1174</v>
      </c>
      <c r="L7">
        <v>1</v>
      </c>
      <c r="M7">
        <v>1.2</v>
      </c>
      <c r="N7">
        <v>1.6</v>
      </c>
      <c r="O7">
        <v>2</v>
      </c>
    </row>
    <row r="8" spans="1:15">
      <c r="A8" t="s">
        <v>1175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1176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1177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1178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1179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1180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1181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1182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1183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1184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1185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1186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1187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1188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1189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1190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1191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1192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1193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1194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1195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1196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1197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1198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1199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1200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1201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1202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1203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1204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1205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1206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1207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1208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5"/>
  <cols>
    <col min="1" max="1" width="11.5703125" customWidth="1"/>
    <col min="7" max="7" width="6.7109375" customWidth="1"/>
    <col min="8" max="8" width="10.42578125" customWidth="1"/>
    <col min="9" max="9" width="11.42578125" customWidth="1"/>
  </cols>
  <sheetData>
    <row r="1" spans="1:9">
      <c r="B1" s="193" t="s">
        <v>194</v>
      </c>
      <c r="C1" s="194"/>
      <c r="D1" s="194"/>
      <c r="E1" s="194"/>
      <c r="F1" s="194"/>
    </row>
    <row r="3" spans="1:9">
      <c r="B3" s="4" t="s">
        <v>8</v>
      </c>
      <c r="C3" s="4" t="s">
        <v>9</v>
      </c>
      <c r="D3" s="4" t="s">
        <v>10</v>
      </c>
      <c r="E3" s="4" t="s">
        <v>1209</v>
      </c>
      <c r="F3" s="4" t="s">
        <v>1210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1209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1210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1209</v>
      </c>
      <c r="F10" s="4" t="s">
        <v>1210</v>
      </c>
      <c r="G10" s="4" t="s">
        <v>197</v>
      </c>
      <c r="H10" s="4"/>
    </row>
    <row r="11" spans="1:9">
      <c r="A11" s="12" t="s">
        <v>1211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1212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1213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210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3" t="s">
        <v>1214</v>
      </c>
      <c r="C16" s="194"/>
      <c r="D16" s="194"/>
      <c r="E16" s="194"/>
      <c r="F16" s="194"/>
      <c r="H16" t="s">
        <v>1215</v>
      </c>
      <c r="I16" t="s">
        <v>321</v>
      </c>
    </row>
    <row r="17" spans="1:9">
      <c r="A17" s="12" t="s">
        <v>1211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1212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1213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1216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5"/>
  <cols>
    <col min="1" max="1" width="15.85546875" bestFit="1" customWidth="1"/>
  </cols>
  <sheetData>
    <row r="1" spans="1:9">
      <c r="B1" s="193" t="s">
        <v>194</v>
      </c>
      <c r="C1" s="194"/>
      <c r="D1" s="194"/>
      <c r="E1" s="194"/>
      <c r="F1" s="194"/>
    </row>
    <row r="2" spans="1:9">
      <c r="B2" s="4" t="s">
        <v>8</v>
      </c>
      <c r="C2" s="4" t="s">
        <v>9</v>
      </c>
      <c r="D2" s="4" t="s">
        <v>10</v>
      </c>
      <c r="E2" s="4" t="s">
        <v>1209</v>
      </c>
      <c r="F2" s="4" t="s">
        <v>1210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1209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1210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1217</v>
      </c>
      <c r="G9" t="s">
        <v>1218</v>
      </c>
      <c r="H9" t="s">
        <v>1219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5"/>
  <cols>
    <col min="1" max="1" width="15.85546875" bestFit="1" customWidth="1"/>
    <col min="8" max="8" width="11.42578125" customWidth="1"/>
    <col min="9" max="9" width="10.28515625" customWidth="1"/>
  </cols>
  <sheetData>
    <row r="1" spans="1:10">
      <c r="B1" s="193" t="s">
        <v>194</v>
      </c>
      <c r="C1" s="194"/>
      <c r="D1" s="194"/>
      <c r="E1" s="194"/>
      <c r="F1" s="194"/>
    </row>
    <row r="2" spans="1:10">
      <c r="B2" s="4" t="s">
        <v>8</v>
      </c>
      <c r="C2" s="4" t="s">
        <v>9</v>
      </c>
      <c r="D2" s="4" t="s">
        <v>10</v>
      </c>
      <c r="E2" s="4" t="s">
        <v>1209</v>
      </c>
      <c r="F2" s="4" t="s">
        <v>1210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1209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1210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1209</v>
      </c>
      <c r="E10" t="s">
        <v>1210</v>
      </c>
      <c r="F10" t="s">
        <v>176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1217</v>
      </c>
      <c r="G13" t="s">
        <v>1218</v>
      </c>
      <c r="H13" t="s">
        <v>1219</v>
      </c>
      <c r="I13" t="s">
        <v>1220</v>
      </c>
      <c r="J13" t="s">
        <v>1221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5"/>
  <cols>
    <col min="1" max="1" width="18.85546875" bestFit="1" customWidth="1"/>
    <col min="8" max="8" width="11.42578125" customWidth="1"/>
    <col min="9" max="9" width="10.28515625" customWidth="1"/>
  </cols>
  <sheetData>
    <row r="1" spans="1:10">
      <c r="B1" s="193" t="s">
        <v>194</v>
      </c>
      <c r="C1" s="194"/>
      <c r="D1" s="194"/>
      <c r="E1" s="194"/>
      <c r="F1" s="194"/>
    </row>
    <row r="2" spans="1:10">
      <c r="B2" s="4" t="s">
        <v>8</v>
      </c>
      <c r="C2" s="4" t="s">
        <v>9</v>
      </c>
      <c r="D2" s="4" t="s">
        <v>10</v>
      </c>
      <c r="E2" s="4" t="s">
        <v>1209</v>
      </c>
      <c r="F2" s="4" t="s">
        <v>1210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1209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1210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1209</v>
      </c>
      <c r="E10" t="s">
        <v>1210</v>
      </c>
      <c r="F10" t="s">
        <v>176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1217</v>
      </c>
      <c r="B13" t="s">
        <v>8</v>
      </c>
      <c r="C13" t="s">
        <v>10</v>
      </c>
      <c r="D13" t="s">
        <v>1209</v>
      </c>
      <c r="E13" t="s">
        <v>1210</v>
      </c>
      <c r="F13" t="s">
        <v>176</v>
      </c>
      <c r="G13" t="s">
        <v>1218</v>
      </c>
      <c r="H13" t="s">
        <v>1219</v>
      </c>
      <c r="I13" t="s">
        <v>1220</v>
      </c>
      <c r="J13" t="s">
        <v>1221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1222</v>
      </c>
      <c r="B16" t="s">
        <v>8</v>
      </c>
      <c r="C16" t="s">
        <v>10</v>
      </c>
      <c r="D16" t="s">
        <v>1209</v>
      </c>
      <c r="E16" t="s">
        <v>1210</v>
      </c>
      <c r="F16" t="s">
        <v>176</v>
      </c>
    </row>
    <row r="17" spans="1:6">
      <c r="A17" t="s">
        <v>210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1223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5"/>
  <cols>
    <col min="1" max="1" width="15.85546875" bestFit="1" customWidth="1"/>
    <col min="2" max="2" width="16.5703125" customWidth="1"/>
    <col min="3" max="3" width="12.42578125" customWidth="1"/>
    <col min="4" max="4" width="11.140625" customWidth="1"/>
    <col min="5" max="6" width="12" bestFit="1" customWidth="1"/>
    <col min="7" max="7" width="13.7109375" bestFit="1" customWidth="1"/>
    <col min="8" max="8" width="13" bestFit="1" customWidth="1"/>
    <col min="9" max="9" width="10.5703125" customWidth="1"/>
    <col min="12" max="13" width="12" bestFit="1" customWidth="1"/>
    <col min="14" max="23" width="13.5703125" bestFit="1" customWidth="1"/>
  </cols>
  <sheetData>
    <row r="1" spans="1:12">
      <c r="B1" s="195" t="s">
        <v>231</v>
      </c>
      <c r="C1" s="194"/>
      <c r="D1" s="194"/>
    </row>
    <row r="2" spans="1:12">
      <c r="B2" s="1" t="s">
        <v>232</v>
      </c>
      <c r="C2" s="1" t="s">
        <v>233</v>
      </c>
      <c r="D2" s="1" t="s">
        <v>234</v>
      </c>
      <c r="E2" s="1" t="s">
        <v>1224</v>
      </c>
      <c r="F2" s="1" t="s">
        <v>1225</v>
      </c>
      <c r="G2" s="1" t="s">
        <v>1226</v>
      </c>
      <c r="H2" s="1" t="s">
        <v>1227</v>
      </c>
      <c r="I2" s="1" t="s">
        <v>1228</v>
      </c>
      <c r="J2" s="1" t="s">
        <v>1229</v>
      </c>
      <c r="K2" s="1" t="s">
        <v>1230</v>
      </c>
      <c r="L2" s="1" t="s">
        <v>197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195" t="s">
        <v>194</v>
      </c>
      <c r="C5" s="194"/>
      <c r="D5" s="194"/>
    </row>
    <row r="7" spans="1:12">
      <c r="B7" s="1" t="s">
        <v>232</v>
      </c>
      <c r="C7" s="1" t="s">
        <v>233</v>
      </c>
      <c r="D7" s="1" t="s">
        <v>234</v>
      </c>
      <c r="E7" s="1" t="s">
        <v>1224</v>
      </c>
      <c r="F7" s="1" t="s">
        <v>1225</v>
      </c>
      <c r="G7" s="1" t="s">
        <v>1226</v>
      </c>
      <c r="H7" s="1" t="s">
        <v>1227</v>
      </c>
      <c r="I7" s="1" t="s">
        <v>1228</v>
      </c>
      <c r="J7" s="1" t="s">
        <v>1229</v>
      </c>
      <c r="K7" s="1" t="s">
        <v>1230</v>
      </c>
    </row>
    <row r="8" spans="1:12">
      <c r="A8" s="1" t="s">
        <v>232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233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234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1224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1225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1226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1227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1228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1229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1230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195" t="s">
        <v>237</v>
      </c>
      <c r="C19" s="194"/>
      <c r="D19" s="194"/>
    </row>
    <row r="20" spans="1:12">
      <c r="B20" s="1" t="s">
        <v>232</v>
      </c>
      <c r="C20" s="1" t="s">
        <v>233</v>
      </c>
      <c r="D20" s="1" t="s">
        <v>234</v>
      </c>
      <c r="E20" s="1" t="s">
        <v>1224</v>
      </c>
      <c r="F20" s="1" t="s">
        <v>1225</v>
      </c>
      <c r="G20" s="1" t="s">
        <v>1226</v>
      </c>
      <c r="H20" s="1" t="s">
        <v>1227</v>
      </c>
      <c r="I20" s="1" t="s">
        <v>1228</v>
      </c>
      <c r="J20" s="1" t="s">
        <v>1229</v>
      </c>
      <c r="K20" s="1" t="s">
        <v>1230</v>
      </c>
    </row>
    <row r="21" spans="1:12">
      <c r="A21" s="1" t="s">
        <v>1231</v>
      </c>
      <c r="B21" s="188">
        <v>0.12</v>
      </c>
      <c r="C21" s="188">
        <v>0.08</v>
      </c>
      <c r="D21" s="188">
        <v>0.16</v>
      </c>
      <c r="E21" s="188">
        <v>7.0000000000000007E-2</v>
      </c>
      <c r="F21" s="188">
        <v>0.08</v>
      </c>
      <c r="G21" s="188">
        <v>0.11</v>
      </c>
      <c r="H21" s="188">
        <v>0.09</v>
      </c>
      <c r="I21" s="188">
        <v>0.08</v>
      </c>
      <c r="J21" s="188">
        <v>0.11</v>
      </c>
      <c r="K21" s="188">
        <f>1-SUM(B21:J21)</f>
        <v>0.10000000000000009</v>
      </c>
    </row>
    <row r="22" spans="1:12">
      <c r="A22" s="1" t="s">
        <v>1232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1233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210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1234</v>
      </c>
      <c r="C26" s="1" t="s">
        <v>230</v>
      </c>
      <c r="D26" s="1" t="s">
        <v>37</v>
      </c>
      <c r="E26" s="1" t="s">
        <v>102</v>
      </c>
      <c r="F26" s="1"/>
      <c r="G26" s="1"/>
      <c r="H26" s="1"/>
      <c r="I26" s="1"/>
      <c r="J26" s="1"/>
    </row>
    <row r="27" spans="1:12">
      <c r="A27" s="1" t="s">
        <v>232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233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234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1224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1225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1226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1227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1228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1229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1230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1235</v>
      </c>
      <c r="C38" t="s">
        <v>230</v>
      </c>
      <c r="D38" t="s">
        <v>37</v>
      </c>
      <c r="E38" t="s">
        <v>102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210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4">
        <f>SUMPRODUCT(B21:K21,$B$3:$K$3)</f>
        <v>0.14000000013310615</v>
      </c>
      <c r="E39" s="14">
        <f t="array" ref="E39">MMULT(B21:K21,$E$27:$E$36)</f>
        <v>-1.0408340855860843E-17</v>
      </c>
    </row>
    <row r="40" spans="1:19">
      <c r="A40" s="1" t="s">
        <v>1236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4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4">
        <f>SUMPRODUCT(B23:K23,$B$3:$K$3)</f>
        <v>0.17161156198613095</v>
      </c>
      <c r="E41">
        <f t="array" ref="E41">MMULT(B23:K23,$E$27:$E$36)</f>
        <v>3.1611561870672024E-2</v>
      </c>
      <c r="F41" s="81"/>
    </row>
    <row r="42" spans="1:19">
      <c r="D42" s="14"/>
    </row>
    <row r="43" spans="1:19">
      <c r="A43" s="1" t="s">
        <v>1237</v>
      </c>
      <c r="B43">
        <f>SQRT(B40)</f>
        <v>5.0000999960443923E-2</v>
      </c>
    </row>
    <row r="44" spans="1:19">
      <c r="A44" s="1" t="s">
        <v>102</v>
      </c>
      <c r="B44">
        <f>E40</f>
        <v>3.1611561870672031E-2</v>
      </c>
    </row>
    <row r="45" spans="1:19">
      <c r="A45" s="1" t="s">
        <v>1238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5"/>
  <cols>
    <col min="1" max="1" width="15.85546875" bestFit="1" customWidth="1"/>
    <col min="2" max="2" width="13.7109375" bestFit="1" customWidth="1"/>
    <col min="8" max="8" width="15.85546875" bestFit="1" customWidth="1"/>
  </cols>
  <sheetData>
    <row r="1" spans="1:12">
      <c r="B1" s="195" t="s">
        <v>231</v>
      </c>
      <c r="C1" s="194"/>
      <c r="D1" s="194"/>
    </row>
    <row r="2" spans="1:12">
      <c r="B2" s="1" t="s">
        <v>232</v>
      </c>
      <c r="C2" s="1" t="s">
        <v>233</v>
      </c>
      <c r="D2" s="1" t="s">
        <v>1239</v>
      </c>
      <c r="E2" s="1" t="s">
        <v>100</v>
      </c>
    </row>
    <row r="3" spans="1:12">
      <c r="B3" s="42">
        <v>5.2451071182320487E-2</v>
      </c>
      <c r="C3">
        <v>0.1118001366003565</v>
      </c>
      <c r="D3">
        <v>0.08</v>
      </c>
      <c r="E3">
        <v>0.01</v>
      </c>
    </row>
    <row r="5" spans="1:12">
      <c r="B5" s="195" t="s">
        <v>194</v>
      </c>
      <c r="C5" s="194"/>
      <c r="D5" s="194"/>
    </row>
    <row r="7" spans="1:12">
      <c r="B7" s="1" t="s">
        <v>232</v>
      </c>
      <c r="C7" s="1" t="s">
        <v>233</v>
      </c>
      <c r="D7" s="1" t="s">
        <v>1239</v>
      </c>
    </row>
    <row r="8" spans="1:12">
      <c r="A8" s="1" t="s">
        <v>232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233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1239</v>
      </c>
      <c r="B10">
        <v>7.8192000000000018E-3</v>
      </c>
      <c r="C10">
        <v>1.371E-2</v>
      </c>
      <c r="D10">
        <v>1.6866720000000002E-2</v>
      </c>
    </row>
    <row r="13" spans="1:12">
      <c r="B13" s="193" t="s">
        <v>237</v>
      </c>
      <c r="C13" s="194"/>
      <c r="D13" s="194"/>
    </row>
    <row r="14" spans="1:12">
      <c r="B14" s="1" t="s">
        <v>232</v>
      </c>
      <c r="C14" s="1" t="s">
        <v>233</v>
      </c>
      <c r="D14" s="1" t="s">
        <v>1239</v>
      </c>
      <c r="I14" s="1">
        <v>-0.25</v>
      </c>
      <c r="J14" s="1"/>
      <c r="K14" s="1"/>
      <c r="L14" s="1"/>
    </row>
    <row r="15" spans="1:12">
      <c r="A15" s="1" t="s">
        <v>235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1231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1240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1241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1242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1243</v>
      </c>
      <c r="B21" t="s">
        <v>1234</v>
      </c>
      <c r="C21" t="s">
        <v>230</v>
      </c>
      <c r="D21" t="s">
        <v>37</v>
      </c>
      <c r="E21" t="s">
        <v>102</v>
      </c>
      <c r="F21" t="s">
        <v>1244</v>
      </c>
    </row>
    <row r="22" spans="1:9">
      <c r="A22" s="1" t="s">
        <v>232</v>
      </c>
      <c r="B22">
        <f>D8</f>
        <v>7.8192000000000001E-3</v>
      </c>
      <c r="C22">
        <f>B22/$B$24</f>
        <v>0.46358746691710062</v>
      </c>
      <c r="D22" s="42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233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210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1237</v>
      </c>
      <c r="B28">
        <f>SQRT(SUMPRODUCT(MMULT(B17:D17,B8:D10),B17:D17))</f>
        <v>4.999997371290596E-2</v>
      </c>
    </row>
    <row r="29" spans="1:9">
      <c r="A29" s="1" t="s">
        <v>102</v>
      </c>
      <c r="B29">
        <f>SUMPRODUCT(B17:D17,B3:D3)</f>
        <v>6.7571003603079105E-3</v>
      </c>
    </row>
    <row r="30" spans="1:9">
      <c r="A30" s="1" t="s">
        <v>1238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5"/>
  <cols>
    <col min="1" max="1" width="13" customWidth="1"/>
    <col min="2" max="2" width="9.85546875" bestFit="1" customWidth="1"/>
    <col min="3" max="4" width="10.85546875" bestFit="1" customWidth="1"/>
  </cols>
  <sheetData>
    <row r="2" spans="1:6">
      <c r="A2" t="s">
        <v>1245</v>
      </c>
      <c r="B2" t="s">
        <v>1246</v>
      </c>
      <c r="C2" t="s">
        <v>1247</v>
      </c>
      <c r="D2" t="s">
        <v>1248</v>
      </c>
      <c r="F2" t="s">
        <v>1249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5"/>
  <cols>
    <col min="1" max="1" width="9.85546875" bestFit="1" customWidth="1"/>
    <col min="2" max="2" width="19.85546875" bestFit="1" customWidth="1"/>
  </cols>
  <sheetData>
    <row r="3" spans="1:3">
      <c r="B3" t="s">
        <v>1250</v>
      </c>
      <c r="C3">
        <v>30</v>
      </c>
    </row>
    <row r="4" spans="1:3">
      <c r="A4" s="59" t="s">
        <v>228</v>
      </c>
      <c r="B4" t="s">
        <v>1251</v>
      </c>
      <c r="C4">
        <v>0.5</v>
      </c>
    </row>
    <row r="5" spans="1:3">
      <c r="A5" t="s">
        <v>87</v>
      </c>
      <c r="B5" t="s">
        <v>1252</v>
      </c>
      <c r="C5">
        <v>40</v>
      </c>
    </row>
    <row r="6" spans="1:3">
      <c r="A6" t="s">
        <v>1253</v>
      </c>
      <c r="B6" t="s">
        <v>1254</v>
      </c>
      <c r="C6">
        <v>0.5</v>
      </c>
    </row>
    <row r="7" spans="1:3">
      <c r="A7" t="s">
        <v>197</v>
      </c>
      <c r="B7" t="s">
        <v>1255</v>
      </c>
      <c r="C7">
        <v>0.01</v>
      </c>
    </row>
    <row r="8" spans="1:3">
      <c r="A8" t="s">
        <v>1256</v>
      </c>
      <c r="B8" t="s">
        <v>1257</v>
      </c>
      <c r="C8">
        <v>69.342915559511255</v>
      </c>
    </row>
    <row r="9" spans="1:3">
      <c r="A9" t="s">
        <v>1258</v>
      </c>
      <c r="B9" t="s">
        <v>1259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1260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7-Reg1</vt:lpstr>
      <vt:lpstr>7-alpha beta</vt:lpstr>
      <vt:lpstr>7-Google and Tech</vt:lpstr>
      <vt:lpstr>7-Google Tech and Oil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10-Out of Sample</vt:lpstr>
      <vt:lpstr>10-Spanning Test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2025-02-01T18:36:38Z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