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74a19217a3956e/Documents/Excel/"/>
    </mc:Choice>
  </mc:AlternateContent>
  <xr:revisionPtr revIDLastSave="0" documentId="8_{FDE28338-3DF1-44C1-ABDB-BCEFBC47744D}" xr6:coauthVersionLast="45" xr6:coauthVersionMax="45" xr10:uidLastSave="{00000000-0000-0000-0000-000000000000}"/>
  <bookViews>
    <workbookView xWindow="-120" yWindow="-120" windowWidth="20730" windowHeight="11160" activeTab="1"/>
  </bookViews>
  <sheets>
    <sheet name="Sheet2" sheetId="3" r:id="rId1"/>
    <sheet name="car inventory" sheetId="1" r:id="rId2"/>
    <sheet name="Sheet1" sheetId="2" r:id="rId3"/>
  </sheets>
  <calcPr calcId="0"/>
  <pivotCaches>
    <pivotCache cacheId="11" r:id="rId4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G35" i="1"/>
  <c r="I35" i="1" s="1"/>
  <c r="G43" i="1"/>
  <c r="I43" i="1" s="1"/>
  <c r="G51" i="1"/>
  <c r="I51" i="1" s="1"/>
  <c r="G32" i="1"/>
  <c r="I32" i="1" s="1"/>
  <c r="G22" i="1"/>
  <c r="I22" i="1" s="1"/>
  <c r="G23" i="1"/>
  <c r="I23" i="1" s="1"/>
  <c r="G18" i="1"/>
  <c r="I18" i="1" s="1"/>
  <c r="G19" i="1"/>
  <c r="I19" i="1" s="1"/>
  <c r="G20" i="1"/>
  <c r="I20" i="1" s="1"/>
  <c r="G6" i="1"/>
  <c r="I6" i="1" s="1"/>
  <c r="G8" i="1"/>
  <c r="I8" i="1" s="1"/>
  <c r="G14" i="1"/>
  <c r="I14" i="1" s="1"/>
  <c r="G16" i="1"/>
  <c r="I16" i="1" s="1"/>
  <c r="F3" i="1"/>
  <c r="G3" i="1" s="1"/>
  <c r="I3" i="1" s="1"/>
  <c r="F4" i="1"/>
  <c r="G4" i="1" s="1"/>
  <c r="I4" i="1" s="1"/>
  <c r="F5" i="1"/>
  <c r="G5" i="1" s="1"/>
  <c r="I5" i="1" s="1"/>
  <c r="F6" i="1"/>
  <c r="F7" i="1"/>
  <c r="G7" i="1" s="1"/>
  <c r="I7" i="1" s="1"/>
  <c r="F8" i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F15" i="1"/>
  <c r="G15" i="1" s="1"/>
  <c r="I15" i="1" s="1"/>
  <c r="F16" i="1"/>
  <c r="F17" i="1"/>
  <c r="G17" i="1" s="1"/>
  <c r="I17" i="1" s="1"/>
  <c r="F18" i="1"/>
  <c r="F19" i="1"/>
  <c r="F20" i="1"/>
  <c r="F21" i="1"/>
  <c r="G21" i="1" s="1"/>
  <c r="I21" i="1" s="1"/>
  <c r="F22" i="1"/>
  <c r="F23" i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F33" i="1"/>
  <c r="G33" i="1" s="1"/>
  <c r="I33" i="1" s="1"/>
  <c r="F34" i="1"/>
  <c r="G34" i="1" s="1"/>
  <c r="I34" i="1" s="1"/>
  <c r="F35" i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F52" i="1"/>
  <c r="G52" i="1" s="1"/>
  <c r="I52" i="1" s="1"/>
  <c r="F53" i="1"/>
  <c r="G53" i="1" s="1"/>
  <c r="I53" i="1" s="1"/>
  <c r="F2" i="1"/>
  <c r="G2" i="1" s="1"/>
  <c r="I2" i="1" s="1"/>
  <c r="E40" i="1"/>
  <c r="E47" i="1"/>
  <c r="E48" i="1"/>
  <c r="E49" i="1"/>
  <c r="E22" i="1"/>
  <c r="E23" i="1"/>
  <c r="E20" i="1"/>
  <c r="E16" i="1"/>
  <c r="E8" i="1"/>
  <c r="E9" i="1"/>
  <c r="E10" i="1"/>
  <c r="D3" i="1"/>
  <c r="E3" i="1" s="1"/>
  <c r="D4" i="1"/>
  <c r="E4" i="1" s="1"/>
  <c r="D5" i="1"/>
  <c r="E5" i="1" s="1"/>
  <c r="D6" i="1"/>
  <c r="E6" i="1" s="1"/>
  <c r="D7" i="1"/>
  <c r="E7" i="1" s="1"/>
  <c r="D8" i="1"/>
  <c r="D9" i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20" i="1"/>
  <c r="D21" i="1"/>
  <c r="E21" i="1" s="1"/>
  <c r="D22" i="1"/>
  <c r="D23" i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D48" i="1"/>
  <c r="D49" i="1"/>
  <c r="D50" i="1"/>
  <c r="E50" i="1" s="1"/>
  <c r="D51" i="1"/>
  <c r="E51" i="1" s="1"/>
  <c r="D52" i="1"/>
  <c r="E52" i="1" s="1"/>
  <c r="D53" i="1"/>
  <c r="E53" i="1" s="1"/>
  <c r="D2" i="1"/>
  <c r="E2" i="1" s="1"/>
  <c r="C20" i="1"/>
  <c r="C21" i="1"/>
  <c r="C22" i="1"/>
  <c r="C28" i="1"/>
  <c r="C29" i="1"/>
  <c r="C30" i="1"/>
  <c r="C36" i="1"/>
  <c r="C37" i="1"/>
  <c r="C39" i="1"/>
  <c r="C44" i="1"/>
  <c r="C46" i="1"/>
  <c r="C48" i="1"/>
  <c r="C52" i="1"/>
  <c r="C5" i="1"/>
  <c r="C6" i="1"/>
  <c r="C8" i="1"/>
  <c r="C10" i="1"/>
  <c r="C12" i="1"/>
  <c r="C14" i="1"/>
  <c r="C3" i="1"/>
  <c r="C4" i="1"/>
  <c r="C2" i="1"/>
  <c r="B3" i="1"/>
  <c r="N3" i="1" s="1"/>
  <c r="B4" i="1"/>
  <c r="N4" i="1" s="1"/>
  <c r="B5" i="1"/>
  <c r="N5" i="1" s="1"/>
  <c r="B6" i="1"/>
  <c r="N6" i="1" s="1"/>
  <c r="B7" i="1"/>
  <c r="C7" i="1" s="1"/>
  <c r="B8" i="1"/>
  <c r="N8" i="1" s="1"/>
  <c r="B9" i="1"/>
  <c r="N9" i="1" s="1"/>
  <c r="B10" i="1"/>
  <c r="N10" i="1" s="1"/>
  <c r="B11" i="1"/>
  <c r="N11" i="1" s="1"/>
  <c r="B12" i="1"/>
  <c r="N12" i="1" s="1"/>
  <c r="B13" i="1"/>
  <c r="N13" i="1" s="1"/>
  <c r="B14" i="1"/>
  <c r="N14" i="1" s="1"/>
  <c r="B15" i="1"/>
  <c r="C15" i="1" s="1"/>
  <c r="B16" i="1"/>
  <c r="C16" i="1" s="1"/>
  <c r="B17" i="1"/>
  <c r="C17" i="1" s="1"/>
  <c r="B18" i="1"/>
  <c r="C18" i="1" s="1"/>
  <c r="B19" i="1"/>
  <c r="N19" i="1" s="1"/>
  <c r="B20" i="1"/>
  <c r="N20" i="1" s="1"/>
  <c r="B21" i="1"/>
  <c r="N21" i="1" s="1"/>
  <c r="B22" i="1"/>
  <c r="N22" i="1" s="1"/>
  <c r="B23" i="1"/>
  <c r="N23" i="1" s="1"/>
  <c r="B24" i="1"/>
  <c r="C24" i="1" s="1"/>
  <c r="B25" i="1"/>
  <c r="N25" i="1" s="1"/>
  <c r="B26" i="1"/>
  <c r="C26" i="1" s="1"/>
  <c r="B27" i="1"/>
  <c r="N27" i="1" s="1"/>
  <c r="B28" i="1"/>
  <c r="N28" i="1" s="1"/>
  <c r="B29" i="1"/>
  <c r="N29" i="1" s="1"/>
  <c r="B30" i="1"/>
  <c r="N30" i="1" s="1"/>
  <c r="B31" i="1"/>
  <c r="B32" i="1"/>
  <c r="C32" i="1" s="1"/>
  <c r="B33" i="1"/>
  <c r="C33" i="1" s="1"/>
  <c r="B34" i="1"/>
  <c r="C34" i="1" s="1"/>
  <c r="B35" i="1"/>
  <c r="N35" i="1" s="1"/>
  <c r="B36" i="1"/>
  <c r="N36" i="1" s="1"/>
  <c r="B37" i="1"/>
  <c r="N37" i="1" s="1"/>
  <c r="B38" i="1"/>
  <c r="C38" i="1" s="1"/>
  <c r="B39" i="1"/>
  <c r="B40" i="1"/>
  <c r="N40" i="1" s="1"/>
  <c r="B41" i="1"/>
  <c r="C41" i="1" s="1"/>
  <c r="B42" i="1"/>
  <c r="C42" i="1" s="1"/>
  <c r="B43" i="1"/>
  <c r="N43" i="1" s="1"/>
  <c r="B44" i="1"/>
  <c r="N44" i="1" s="1"/>
  <c r="B45" i="1"/>
  <c r="N45" i="1" s="1"/>
  <c r="B46" i="1"/>
  <c r="N46" i="1" s="1"/>
  <c r="B47" i="1"/>
  <c r="N47" i="1" s="1"/>
  <c r="B48" i="1"/>
  <c r="N48" i="1" s="1"/>
  <c r="B49" i="1"/>
  <c r="N49" i="1" s="1"/>
  <c r="B50" i="1"/>
  <c r="C50" i="1" s="1"/>
  <c r="B51" i="1"/>
  <c r="N51" i="1" s="1"/>
  <c r="B52" i="1"/>
  <c r="N52" i="1" s="1"/>
  <c r="B53" i="1"/>
  <c r="N53" i="1" s="1"/>
  <c r="B2" i="1"/>
  <c r="N2" i="1" s="1"/>
  <c r="N39" i="1" l="1"/>
  <c r="N31" i="1"/>
  <c r="C9" i="1"/>
  <c r="C49" i="1"/>
  <c r="C40" i="1"/>
  <c r="C31" i="1"/>
  <c r="C23" i="1"/>
  <c r="N50" i="1"/>
  <c r="N42" i="1"/>
  <c r="N34" i="1"/>
  <c r="N26" i="1"/>
  <c r="N18" i="1"/>
  <c r="N33" i="1"/>
  <c r="C47" i="1"/>
  <c r="N32" i="1"/>
  <c r="N24" i="1"/>
  <c r="N16" i="1"/>
  <c r="N15" i="1"/>
  <c r="N7" i="1"/>
  <c r="C13" i="1"/>
  <c r="C53" i="1"/>
  <c r="C45" i="1"/>
  <c r="C35" i="1"/>
  <c r="C27" i="1"/>
  <c r="C19" i="1"/>
  <c r="N38" i="1"/>
  <c r="N41" i="1"/>
  <c r="N17" i="1"/>
  <c r="C11" i="1"/>
  <c r="C51" i="1"/>
  <c r="C43" i="1"/>
  <c r="C25" i="1"/>
</calcChain>
</file>

<file path=xl/sharedStrings.xml><?xml version="1.0" encoding="utf-8"?>
<sst xmlns="http://schemas.openxmlformats.org/spreadsheetml/2006/main" count="222" uniqueCount="123">
  <si>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</si>
  <si>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</si>
  <si>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</si>
  <si>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</si>
  <si>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</si>
  <si>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</si>
  <si>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</si>
  <si>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</si>
  <si>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</si>
  <si>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</si>
  <si>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</si>
  <si>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</si>
  <si>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</si>
  <si>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</si>
  <si>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</si>
  <si>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</si>
  <si>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</si>
  <si>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</si>
  <si>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</si>
  <si>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</si>
  <si>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</si>
  <si>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</si>
  <si>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</si>
  <si>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</si>
  <si>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</si>
  <si>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</si>
  <si>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</si>
  <si>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</si>
  <si>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</si>
  <si>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</si>
  <si>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</si>
  <si>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</si>
  <si>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</si>
  <si>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</si>
  <si>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</si>
  <si>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</si>
  <si>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</si>
  <si>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</si>
  <si>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</si>
  <si>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</si>
  <si>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</si>
  <si>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</si>
  <si>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</si>
  <si>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</si>
  <si>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</si>
  <si>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</si>
  <si>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</si>
  <si>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</si>
  <si>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</si>
  <si>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</si>
  <si>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</si>
  <si>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</si>
  <si>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</si>
  <si>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</si>
  <si>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</si>
  <si>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</si>
  <si>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</si>
  <si>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</si>
  <si>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</si>
  <si>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</si>
  <si>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</si>
  <si>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</si>
  <si>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</si>
  <si>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</si>
  <si>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</si>
  <si>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</si>
  <si>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</si>
  <si>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</si>
  <si>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</si>
  <si>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</si>
  <si>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</si>
  <si>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</si>
  <si>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</si>
  <si>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</si>
  <si>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</si>
  <si>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</si>
  <si>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</si>
  <si>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</si>
  <si>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</si>
  <si>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</si>
  <si>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</si>
  <si>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</si>
  <si>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</si>
  <si>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</si>
  <si>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</si>
  <si>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</si>
  <si>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</si>
  <si>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Hyundai</t>
  </si>
  <si>
    <t>TY</t>
  </si>
  <si>
    <t>Toyota</t>
  </si>
  <si>
    <t>GM</t>
  </si>
  <si>
    <t>General Motors</t>
  </si>
  <si>
    <t>FD</t>
  </si>
  <si>
    <t>Ford</t>
  </si>
  <si>
    <t>CAM</t>
  </si>
  <si>
    <t>Camrey</t>
  </si>
  <si>
    <t>ELA</t>
  </si>
  <si>
    <t>Elantra</t>
  </si>
  <si>
    <t>FCS</t>
  </si>
  <si>
    <t>Focus</t>
  </si>
  <si>
    <t>CMR</t>
  </si>
  <si>
    <t>Camero</t>
  </si>
  <si>
    <t>COR</t>
  </si>
  <si>
    <t>Corola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</si>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</sst>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[car_inventory.xlsx]car inventory!PivotTable4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inventory'!$P$34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inventory'!$O$35:$O$52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inventory'!$P$35:$P$52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7-4867-84E6-47D56C8E2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151200"/>
        <c:axId val="1179148288"/>
      </c:barChart>
      <c:catAx>
        <c:axId val="11791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48288"/>
        <c:crosses val="autoZero"/>
        <c:auto val="1"/>
        <c:lblAlgn val="ctr"/>
        <c:lblOffset val="100"/>
        <c:noMultiLvlLbl val="0"/>
      </c:catAx>
      <c:valAx>
        <c:axId val="11791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13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7-48B2-A3D3-18E77D81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72576"/>
        <c:axId val="1424374656"/>
      </c:scatterChart>
      <c:valAx>
        <c:axId val="14243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74656"/>
        <c:crosses val="autoZero"/>
        <c:crossBetween val="midCat"/>
      </c:valAx>
      <c:valAx>
        <c:axId val="14243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255992750363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4083</xdr:colOff>
      <xdr:row>0</xdr:row>
      <xdr:rowOff>181654</xdr:rowOff>
    </xdr:from>
    <xdr:to>
      <xdr:col>20</xdr:col>
      <xdr:colOff>421823</xdr:colOff>
      <xdr:row>15</xdr:row>
      <xdr:rowOff>67354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30364-CFEB-4D68-97D8-9FF65072B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1680481</xdr:colOff>
      <xdr:row>16</xdr:row>
      <xdr:rowOff>2719</xdr:rowOff>
    </xdr:from>
    <xdr:to>
      <xdr:col>20</xdr:col>
      <xdr:colOff>401410</xdr:colOff>
      <xdr:row>31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80EDD-92A8-4BE4-A56C-3B21DB40C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k Shi" refreshedDate="44201.954268171299" createdVersion="6" refreshedVersion="6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/>
    </cacheField>
    <cacheField name="Model" numFmtId="0">
      <sharedItems/>
    </cacheField>
    <cacheField name="Model (Full Name)" numFmtId="0">
      <sharedItems count="11">
        <s v="Mustang"/>
        <s v="Focus"/>
        <s v="Camero"/>
        <s v="Silverado"/>
        <s v="Camrey"/>
        <s v="Corola"/>
        <s v="Civic"/>
        <s v="Odyssey"/>
        <s v="PT Cruiser"/>
        <s v="Caravan"/>
        <s v="Elantra"/>
      </sharedItems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1">
      <sharedItems containsSemiMixedTypes="0" containsString="0" containsNumber="1" minValue="3708.1" maxValue="27637.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x v="0"/>
    <s v="Ford"/>
    <s v="MTG"/>
    <x v="0"/>
    <s v="06"/>
    <n v="8"/>
    <n v="40326.800000000003"/>
    <n v="5040.8500000000004"/>
    <s v="Black"/>
    <x v="0"/>
    <n v="50000"/>
    <s v="T"/>
    <s v="FD06MustangBLA001"/>
  </r>
  <r>
    <s v="FD06MTG002"/>
    <x v="0"/>
    <s v="Ford"/>
    <s v="MTG"/>
    <x v="0"/>
    <s v="06"/>
    <n v="8"/>
    <n v="44974.8"/>
    <n v="5621.85"/>
    <s v="White"/>
    <x v="1"/>
    <n v="50000"/>
    <s v="T"/>
    <s v="FD06MustangWHI002"/>
  </r>
  <r>
    <s v="FD08MTG003"/>
    <x v="0"/>
    <s v="Ford"/>
    <s v="MTG"/>
    <x v="0"/>
    <s v="08"/>
    <n v="6"/>
    <n v="44946.5"/>
    <n v="7491.083333333333"/>
    <s v="Green"/>
    <x v="2"/>
    <n v="50000"/>
    <s v="T"/>
    <s v="FD08MustangGRE003"/>
  </r>
  <r>
    <s v="FD08MTG004"/>
    <x v="0"/>
    <s v="Ford"/>
    <s v="MTG"/>
    <x v="0"/>
    <s v="08"/>
    <n v="6"/>
    <n v="37558.800000000003"/>
    <n v="6259.8"/>
    <s v="Black"/>
    <x v="3"/>
    <n v="50000"/>
    <s v="T"/>
    <s v="FD08MustangBLA004"/>
  </r>
  <r>
    <s v="FD08MTG005"/>
    <x v="0"/>
    <s v="Ford"/>
    <s v="MTG"/>
    <x v="0"/>
    <s v="08"/>
    <n v="6"/>
    <n v="36438.5"/>
    <n v="6073.083333333333"/>
    <s v="White"/>
    <x v="0"/>
    <n v="50000"/>
    <s v="T"/>
    <s v="FD08MustangWHI005"/>
  </r>
  <r>
    <s v="FD06FCS006"/>
    <x v="0"/>
    <s v="Ford"/>
    <s v="FCS"/>
    <x v="1"/>
    <s v="06"/>
    <n v="8"/>
    <n v="46311.4"/>
    <n v="5788.9250000000002"/>
    <s v="Green"/>
    <x v="4"/>
    <n v="75000"/>
    <s v="T"/>
    <s v="FD06FocusGRE006"/>
  </r>
  <r>
    <s v="FD06FCS007"/>
    <x v="0"/>
    <s v="Ford"/>
    <s v="FCS"/>
    <x v="1"/>
    <s v="06"/>
    <n v="8"/>
    <n v="52229.5"/>
    <n v="6528.6875"/>
    <s v="Green"/>
    <x v="2"/>
    <n v="75000"/>
    <s v="T"/>
    <s v="FD06FocusGRE007"/>
  </r>
  <r>
    <s v="FD09FCS008"/>
    <x v="0"/>
    <s v="Ford"/>
    <s v="FCS"/>
    <x v="1"/>
    <s v="09"/>
    <n v="5"/>
    <n v="35137"/>
    <n v="7027.4"/>
    <s v="Black"/>
    <x v="5"/>
    <n v="75000"/>
    <s v="T"/>
    <s v="FD09FocusBLA008"/>
  </r>
  <r>
    <s v="FD13FCS009"/>
    <x v="0"/>
    <s v="Ford"/>
    <s v="FCS"/>
    <x v="1"/>
    <s v="13"/>
    <n v="1"/>
    <n v="27637.1"/>
    <n v="27637.1"/>
    <s v="Black"/>
    <x v="0"/>
    <n v="75000"/>
    <s v="T"/>
    <s v="FD13FocusBLA009"/>
  </r>
  <r>
    <s v="FD13FCS010"/>
    <x v="0"/>
    <s v="Ford"/>
    <s v="FCS"/>
    <x v="1"/>
    <s v="13"/>
    <n v="1"/>
    <n v="27534.799999999999"/>
    <n v="27534.799999999999"/>
    <s v="White"/>
    <x v="6"/>
    <n v="75000"/>
    <s v="T"/>
    <s v="FD13FocusWHI010"/>
  </r>
  <r>
    <s v="FD12FCS011"/>
    <x v="0"/>
    <s v="Ford"/>
    <s v="FCS"/>
    <x v="1"/>
    <s v="12"/>
    <n v="2"/>
    <n v="19341.7"/>
    <n v="9670.85"/>
    <s v="White"/>
    <x v="7"/>
    <n v="75000"/>
    <s v="T"/>
    <s v="FD12FocusWHI011"/>
  </r>
  <r>
    <s v="FD13FCS012"/>
    <x v="0"/>
    <s v="Ford"/>
    <s v="FCS"/>
    <x v="1"/>
    <s v="13"/>
    <n v="1"/>
    <n v="22521.599999999999"/>
    <n v="22521.599999999999"/>
    <s v="Black"/>
    <x v="8"/>
    <n v="75000"/>
    <s v="T"/>
    <s v="FD13FocusBLA012"/>
  </r>
  <r>
    <s v="FD13FCS013"/>
    <x v="0"/>
    <s v="Ford"/>
    <s v="FCS"/>
    <x v="1"/>
    <s v="13"/>
    <n v="1"/>
    <n v="13682.9"/>
    <n v="13682.9"/>
    <s v="Black"/>
    <x v="9"/>
    <n v="75000"/>
    <s v="T"/>
    <s v="FD13FocusBLA013"/>
  </r>
  <r>
    <s v="GM09CMR014"/>
    <x v="1"/>
    <s v="General Motors"/>
    <s v="CMR"/>
    <x v="2"/>
    <s v="09"/>
    <n v="5"/>
    <n v="28464.799999999999"/>
    <n v="5692.96"/>
    <s v="White"/>
    <x v="10"/>
    <n v="100000"/>
    <s v="T"/>
    <s v="GM09CameroWHI014"/>
  </r>
  <r>
    <s v="GM12CMR015"/>
    <x v="1"/>
    <s v="General Motors"/>
    <s v="CMR"/>
    <x v="2"/>
    <s v="12"/>
    <n v="2"/>
    <n v="19421.099999999999"/>
    <n v="9710.5499999999993"/>
    <s v="Black"/>
    <x v="11"/>
    <n v="100000"/>
    <s v="T"/>
    <s v="GM12CameroBLA015"/>
  </r>
  <r>
    <s v="GM14CMR016"/>
    <x v="1"/>
    <s v="General Motors"/>
    <s v="CMR"/>
    <x v="2"/>
    <s v="14"/>
    <n v="0"/>
    <n v="14289.6"/>
    <n v="14289.6"/>
    <s v="White"/>
    <x v="12"/>
    <n v="100000"/>
    <s v="T"/>
    <s v="GM14CameroWHI016"/>
  </r>
  <r>
    <s v="GM10SLV017"/>
    <x v="1"/>
    <s v="General Motors"/>
    <s v="SLV"/>
    <x v="3"/>
    <s v="10"/>
    <n v="4"/>
    <n v="31144.400000000001"/>
    <n v="7786.1"/>
    <s v="Black"/>
    <x v="13"/>
    <n v="100000"/>
    <s v="T"/>
    <s v="GM10SilveradoBLA017"/>
  </r>
  <r>
    <s v="GM98SLV018"/>
    <x v="1"/>
    <s v="General Motors"/>
    <s v="SLV"/>
    <x v="3"/>
    <s v="98"/>
    <n v="16"/>
    <n v="83162.7"/>
    <n v="5197.6687499999998"/>
    <s v="Black"/>
    <x v="10"/>
    <n v="100000"/>
    <s v="T"/>
    <s v="GM98SilveradoBLA018"/>
  </r>
  <r>
    <s v="GM00SLV019"/>
    <x v="1"/>
    <s v="General Motors"/>
    <s v="SLV"/>
    <x v="3"/>
    <s v="00"/>
    <n v="14"/>
    <n v="80685.8"/>
    <n v="5763.2714285714292"/>
    <s v="Blue"/>
    <x v="8"/>
    <n v="100000"/>
    <s v="T"/>
    <s v="GM00SilveradoBLU019"/>
  </r>
  <r>
    <s v="TY96CAM020"/>
    <x v="2"/>
    <s v="Toyota"/>
    <s v="CAM"/>
    <x v="4"/>
    <s v="96"/>
    <n v="18"/>
    <n v="114660.6"/>
    <n v="6370.0333333333338"/>
    <s v="Green"/>
    <x v="14"/>
    <n v="100000"/>
    <s v="F"/>
    <s v="TY96CamreyGRE020"/>
  </r>
  <r>
    <s v="TY98CAM021"/>
    <x v="2"/>
    <s v="Toyota"/>
    <s v="CAM"/>
    <x v="4"/>
    <s v="98"/>
    <n v="16"/>
    <n v="93382.6"/>
    <n v="5836.4125000000004"/>
    <s v="Black"/>
    <x v="15"/>
    <n v="100000"/>
    <s v="T"/>
    <s v="TY98CamreyBLA021"/>
  </r>
  <r>
    <s v="TY00CAM022"/>
    <x v="2"/>
    <s v="Toyota"/>
    <s v="CAM"/>
    <x v="4"/>
    <s v="00"/>
    <n v="14"/>
    <n v="85928"/>
    <n v="6137.7142857142853"/>
    <s v="Green"/>
    <x v="4"/>
    <n v="100000"/>
    <s v="T"/>
    <s v="TY00CamreyGRE022"/>
  </r>
  <r>
    <s v="TY02CAM023"/>
    <x v="2"/>
    <s v="Toyota"/>
    <s v="CAM"/>
    <x v="4"/>
    <s v="02"/>
    <n v="12"/>
    <n v="67829.100000000006"/>
    <n v="5652.4250000000002"/>
    <s v="Black"/>
    <x v="0"/>
    <n v="100000"/>
    <s v="T"/>
    <s v="TY02CamreyBLA023"/>
  </r>
  <r>
    <s v="TY09CAM024"/>
    <x v="2"/>
    <s v="Toyota"/>
    <s v="CAM"/>
    <x v="4"/>
    <s v="09"/>
    <n v="5"/>
    <n v="48114.2"/>
    <n v="9622.84"/>
    <s v="White"/>
    <x v="5"/>
    <n v="100000"/>
    <s v="T"/>
    <s v="TY09CamreyWHI024"/>
  </r>
  <r>
    <s v="TY02COR025"/>
    <x v="2"/>
    <s v="Toyota"/>
    <s v="COR"/>
    <x v="5"/>
    <s v="02"/>
    <n v="12"/>
    <n v="64467.4"/>
    <n v="5372.2833333333338"/>
    <s v="Red"/>
    <x v="16"/>
    <n v="100000"/>
    <s v="T"/>
    <s v="TY02CorolaRED025"/>
  </r>
  <r>
    <s v="TY03COR026"/>
    <x v="2"/>
    <s v="Toyota"/>
    <s v="COR"/>
    <x v="5"/>
    <s v="03"/>
    <n v="11"/>
    <n v="73444.399999999994"/>
    <n v="6676.7636363636357"/>
    <s v="Black"/>
    <x v="16"/>
    <n v="100000"/>
    <s v="T"/>
    <s v="TY03CorolaBLA026"/>
  </r>
  <r>
    <s v="TY14COR027"/>
    <x v="2"/>
    <s v="Toyota"/>
    <s v="COR"/>
    <x v="5"/>
    <s v="14"/>
    <n v="0"/>
    <n v="17556.3"/>
    <n v="17556.3"/>
    <s v="Blue"/>
    <x v="6"/>
    <n v="100000"/>
    <s v="T"/>
    <s v="TY14CorolaBLU027"/>
  </r>
  <r>
    <s v="TY12COR028"/>
    <x v="2"/>
    <s v="Toyota"/>
    <s v="COR"/>
    <x v="5"/>
    <s v="12"/>
    <n v="2"/>
    <n v="29601.9"/>
    <n v="14800.95"/>
    <s v="Black"/>
    <x v="10"/>
    <n v="100000"/>
    <s v="T"/>
    <s v="TY12CorolaBLA028"/>
  </r>
  <r>
    <s v="TY12CAM029"/>
    <x v="2"/>
    <s v="Toyota"/>
    <s v="CAM"/>
    <x v="4"/>
    <s v="12"/>
    <n v="2"/>
    <n v="22128.2"/>
    <n v="11064.1"/>
    <s v="Blue"/>
    <x v="14"/>
    <n v="100000"/>
    <s v="T"/>
    <s v="TY12CamreyBLU029"/>
  </r>
  <r>
    <s v="HO99CIV030"/>
    <x v="3"/>
    <s v="General Motors"/>
    <s v="CIV"/>
    <x v="6"/>
    <s v="99"/>
    <n v="15"/>
    <n v="82374"/>
    <n v="5491.6"/>
    <s v="White"/>
    <x v="9"/>
    <n v="75000"/>
    <s v="F"/>
    <s v="HO99CivicWHI030"/>
  </r>
  <r>
    <s v="HO01CIV031"/>
    <x v="3"/>
    <s v="General Motors"/>
    <s v="CIV"/>
    <x v="6"/>
    <s v="01"/>
    <n v="13"/>
    <n v="69891.899999999994"/>
    <n v="5376.2999999999993"/>
    <s v="Blue"/>
    <x v="3"/>
    <n v="75000"/>
    <s v="T"/>
    <s v="HO01CivicBLU031"/>
  </r>
  <r>
    <s v="HO10CIV032"/>
    <x v="3"/>
    <s v="General Motors"/>
    <s v="CIV"/>
    <x v="6"/>
    <s v="10"/>
    <n v="4"/>
    <n v="22573"/>
    <n v="5643.25"/>
    <s v="Blue"/>
    <x v="12"/>
    <n v="75000"/>
    <s v="T"/>
    <s v="HO10CivicBLU032"/>
  </r>
  <r>
    <s v="HO10CIV033"/>
    <x v="3"/>
    <s v="General Motors"/>
    <s v="CIV"/>
    <x v="6"/>
    <s v="10"/>
    <n v="4"/>
    <n v="33477.199999999997"/>
    <n v="8369.2999999999993"/>
    <s v="Black"/>
    <x v="15"/>
    <n v="75000"/>
    <s v="T"/>
    <s v="HO10CivicBLA033"/>
  </r>
  <r>
    <s v="HO11CIV034"/>
    <x v="3"/>
    <s v="General Motors"/>
    <s v="CIV"/>
    <x v="6"/>
    <s v="11"/>
    <n v="3"/>
    <n v="30555.3"/>
    <n v="10185.1"/>
    <s v="Black"/>
    <x v="2"/>
    <n v="75000"/>
    <s v="T"/>
    <s v="HO11CivicBLA034"/>
  </r>
  <r>
    <s v="HO12CIV035"/>
    <x v="3"/>
    <s v="General Motors"/>
    <s v="CIV"/>
    <x v="6"/>
    <s v="12"/>
    <n v="2"/>
    <n v="24513.200000000001"/>
    <n v="12256.6"/>
    <s v="Black"/>
    <x v="13"/>
    <n v="75000"/>
    <s v="T"/>
    <s v="HO12CivicBLA035"/>
  </r>
  <r>
    <s v="HO13CIV036"/>
    <x v="3"/>
    <s v="General Motors"/>
    <s v="CIV"/>
    <x v="6"/>
    <s v="13"/>
    <n v="1"/>
    <n v="13867.6"/>
    <n v="13867.6"/>
    <s v="Black"/>
    <x v="14"/>
    <n v="75000"/>
    <s v="T"/>
    <s v="HO13CivicBLA036"/>
  </r>
  <r>
    <s v="HO05ODY037"/>
    <x v="3"/>
    <s v="General Motors"/>
    <s v="ODY"/>
    <x v="7"/>
    <s v="05"/>
    <n v="9"/>
    <n v="60389.5"/>
    <n v="6709.9444444444443"/>
    <s v="White"/>
    <x v="5"/>
    <n v="100000"/>
    <s v="T"/>
    <s v="HO05OdysseyWHI037"/>
  </r>
  <r>
    <s v="HO07ODY038"/>
    <x v="3"/>
    <s v="General Motors"/>
    <s v="ODY"/>
    <x v="7"/>
    <s v="07"/>
    <n v="7"/>
    <n v="50854.1"/>
    <n v="7264.8714285714286"/>
    <s v="Black"/>
    <x v="15"/>
    <n v="100000"/>
    <s v="T"/>
    <s v="HO07OdysseyBLA038"/>
  </r>
  <r>
    <s v="HO08ODY039"/>
    <x v="3"/>
    <s v="General Motors"/>
    <s v="ODY"/>
    <x v="7"/>
    <s v="08"/>
    <n v="6"/>
    <n v="42504.6"/>
    <n v="7084.0999999999995"/>
    <s v="White"/>
    <x v="9"/>
    <n v="100000"/>
    <s v="T"/>
    <s v="HO08OdysseyWHI039"/>
  </r>
  <r>
    <s v="HO01ODY040"/>
    <x v="3"/>
    <s v="General Motors"/>
    <s v="ODY"/>
    <x v="7"/>
    <s v="01"/>
    <n v="13"/>
    <n v="68658.899999999994"/>
    <n v="5281.4538461538459"/>
    <s v="Black"/>
    <x v="0"/>
    <n v="100000"/>
    <s v="T"/>
    <s v="HO01OdysseyBLA040"/>
  </r>
  <r>
    <s v="HO14ODY041"/>
    <x v="3"/>
    <s v="General Motors"/>
    <s v="ODY"/>
    <x v="7"/>
    <s v="14"/>
    <n v="0"/>
    <n v="3708.1"/>
    <n v="3708.1"/>
    <s v="Black"/>
    <x v="1"/>
    <n v="100000"/>
    <s v="T"/>
    <s v="HO14OdysseyBLA041"/>
  </r>
  <r>
    <s v="CR04PTC042"/>
    <x v="4"/>
    <s v="Chrysler"/>
    <s v="PTC"/>
    <x v="8"/>
    <s v="04"/>
    <n v="10"/>
    <n v="64542"/>
    <n v="6454.2"/>
    <s v="Blue"/>
    <x v="0"/>
    <n v="75000"/>
    <s v="T"/>
    <s v="CR04PT CruiserBLU042"/>
  </r>
  <r>
    <s v="CR07PTC043"/>
    <x v="4"/>
    <s v="Chrysler"/>
    <s v="PTC"/>
    <x v="8"/>
    <s v="07"/>
    <n v="7"/>
    <n v="42074.2"/>
    <n v="6010.5999999999995"/>
    <s v="Green"/>
    <x v="16"/>
    <n v="75000"/>
    <s v="T"/>
    <s v="CR07PT CruiserGRE043"/>
  </r>
  <r>
    <s v="CR11PTC044"/>
    <x v="4"/>
    <s v="Chrysler"/>
    <s v="PTC"/>
    <x v="8"/>
    <s v="11"/>
    <n v="3"/>
    <n v="27394.2"/>
    <n v="9131.4"/>
    <s v="Black"/>
    <x v="8"/>
    <n v="75000"/>
    <s v="T"/>
    <s v="CR11PT CruiserBLA044"/>
  </r>
  <r>
    <s v="CR99CAR045"/>
    <x v="4"/>
    <s v="Chrysler"/>
    <s v="CAR"/>
    <x v="9"/>
    <s v="99"/>
    <n v="15"/>
    <n v="79420.600000000006"/>
    <n v="5294.7066666666669"/>
    <s v="Green"/>
    <x v="13"/>
    <n v="75000"/>
    <s v="F"/>
    <s v="CR99CaravanGRE045"/>
  </r>
  <r>
    <s v="CR00CAR046"/>
    <x v="4"/>
    <s v="Chrysler"/>
    <s v="CAR"/>
    <x v="9"/>
    <s v="00"/>
    <n v="14"/>
    <n v="77243.100000000006"/>
    <n v="5517.3642857142859"/>
    <s v="Black"/>
    <x v="3"/>
    <n v="75000"/>
    <s v="F"/>
    <s v="CR00CaravanBLA046"/>
  </r>
  <r>
    <s v="CR04CAR047"/>
    <x v="4"/>
    <s v="Chrysler"/>
    <s v="CAR"/>
    <x v="9"/>
    <s v="04"/>
    <n v="10"/>
    <n v="72527.199999999997"/>
    <n v="7252.7199999999993"/>
    <s v="White"/>
    <x v="11"/>
    <n v="75000"/>
    <s v="T"/>
    <s v="CR04CaravanWHI047"/>
  </r>
  <r>
    <s v="CR04CAR048"/>
    <x v="4"/>
    <s v="Chrysler"/>
    <s v="CAR"/>
    <x v="9"/>
    <s v="04"/>
    <n v="10"/>
    <n v="52699.4"/>
    <n v="5269.9400000000005"/>
    <s v="Red"/>
    <x v="11"/>
    <n v="75000"/>
    <s v="T"/>
    <s v="CR04CaravanRED048"/>
  </r>
  <r>
    <s v="HY11ELA049"/>
    <x v="5"/>
    <s v="Hyundai"/>
    <s v="ELA"/>
    <x v="10"/>
    <s v="11"/>
    <n v="3"/>
    <n v="29102.3"/>
    <n v="9700.7666666666664"/>
    <s v="Black"/>
    <x v="12"/>
    <n v="100000"/>
    <s v="T"/>
    <s v="HY11ElantraBLA049"/>
  </r>
  <r>
    <s v="HY12ELA050"/>
    <x v="5"/>
    <s v="Hyundai"/>
    <s v="ELA"/>
    <x v="10"/>
    <s v="12"/>
    <n v="2"/>
    <n v="22282"/>
    <n v="11141"/>
    <s v="Blue"/>
    <x v="1"/>
    <n v="100000"/>
    <s v="T"/>
    <s v="HY12ElantraBLU050"/>
  </r>
  <r>
    <s v="HY13ELA051"/>
    <x v="5"/>
    <s v="Hyundai"/>
    <s v="ELA"/>
    <x v="10"/>
    <s v="13"/>
    <n v="1"/>
    <n v="20223.900000000001"/>
    <n v="20223.900000000001"/>
    <s v="Black"/>
    <x v="6"/>
    <n v="100000"/>
    <s v="T"/>
    <s v="HY13ElantraBLA051"/>
  </r>
  <r>
    <s v="HY13ELA052"/>
    <x v="5"/>
    <s v="Hyundai"/>
    <s v="ELA"/>
    <x v="10"/>
    <s v="13"/>
    <n v="1"/>
    <n v="22188.5"/>
    <n v="22188.5"/>
    <s v="Blue"/>
    <x v="4"/>
    <n v="100000"/>
    <s v="T"/>
    <s v="HY13Elantr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O34:P52" firstHeaderRow="1" firstDataRow="1" firstDataCol="1"/>
  <pivotFields count="14"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>
      <items count="12">
        <item x="2"/>
        <item x="4"/>
        <item x="9"/>
        <item x="6"/>
        <item x="5"/>
        <item x="10"/>
        <item x="1"/>
        <item x="0"/>
        <item x="7"/>
        <item x="8"/>
        <item x="3"/>
        <item t="default"/>
      </items>
    </pivotField>
    <pivotField showAll="0"/>
    <pivotField showAll="0"/>
    <pivotField dataField="1" showAll="0"/>
    <pivotField numFmtId="1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16.7109375" customWidth="1"/>
    <col min="2" max="2" width="12.28515625" customWidth="1"/>
    <col min="3" max="3" width="17" customWidth="1"/>
    <col min="4" max="4" width="13.42578125" customWidth="1"/>
    <col min="5" max="5" width="17.85546875" customWidth="1"/>
    <col min="6" max="6" width="16.85546875" customWidth="1"/>
    <col min="7" max="7" width="13.140625" bestFit="1" customWidth="1"/>
    <col min="8" max="8" width="12.5703125" bestFit="1" customWidth="1"/>
    <col min="9" max="9" width="14" customWidth="1"/>
    <col min="12" max="12" width="14.85546875" customWidth="1"/>
    <col min="13" max="13" width="11.28515625" customWidth="1"/>
    <col min="14" max="14" width="25.28515625" customWidth="1"/>
    <col min="15" max="15" width="13.140625" bestFit="1" customWidth="1"/>
    <col min="16" max="16" width="17.5703125" customWidth="1"/>
    <col min="25" max="25" width="19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t="s">
        <v>14</v>
      </c>
      <c r="B2" t="str">
        <f>LEFT(A2,2)</f>
        <v>FD</v>
      </c>
      <c r="C2" t="str">
        <f>VLOOKUP(B2,A$56:B$60,2)</f>
        <v>Ford</v>
      </c>
      <c r="D2" t="str">
        <f>MID(A2,5,3)</f>
        <v>MTG</v>
      </c>
      <c r="E2" t="str">
        <f>VLOOKUP(D2,C$56:D$66,2)</f>
        <v>Mustang</v>
      </c>
      <c r="F2" t="str">
        <f>MID(A2,3,2)</f>
        <v>06</v>
      </c>
      <c r="G2">
        <f t="shared" ref="G2:G53" si="0">IF(14-F2&gt;=0,14-F2,100-F2+14)</f>
        <v>8</v>
      </c>
      <c r="H2">
        <v>40326.800000000003</v>
      </c>
      <c r="I2" s="2">
        <f>IF(G2 &gt; 0, H2/G2, H2)</f>
        <v>5040.8500000000004</v>
      </c>
      <c r="J2" t="s">
        <v>15</v>
      </c>
      <c r="K2" t="s">
        <v>16</v>
      </c>
      <c r="L2">
        <v>50000</v>
      </c>
      <c r="M2" t="str">
        <f>IF(L2&gt;H2, "T", "F")</f>
        <v>T</v>
      </c>
      <c r="N2" t="str">
        <f>CONCATENATE(B2, F2, E2, UPPER(LEFT(J2,3)),RIGHT(A2,3))</f>
        <v>FD06MustangBLA001</v>
      </c>
    </row>
    <row r="3" spans="1:15" x14ac:dyDescent="0.25">
      <c r="A3" t="s">
        <v>17</v>
      </c>
      <c r="B3" t="str">
        <f t="shared" ref="B3:B53" si="1">LEFT(A3,2)</f>
        <v>FD</v>
      </c>
      <c r="C3" t="str">
        <f>VLOOKUP(B3,A$56:B$60,2)</f>
        <v>Ford</v>
      </c>
      <c r="D3" t="str">
        <f t="shared" ref="D3:D53" si="2">MID(A3,5,3)</f>
        <v>MTG</v>
      </c>
      <c r="E3" t="str">
        <f>VLOOKUP(D3,C$56:D$66,2)</f>
        <v>Mustang</v>
      </c>
      <c r="F3" t="str">
        <f t="shared" ref="F3:F53" si="3">MID(A3,3,2)</f>
        <v>06</v>
      </c>
      <c r="G3">
        <f t="shared" si="0"/>
        <v>8</v>
      </c>
      <c r="H3">
        <v>44974.8</v>
      </c>
      <c r="I3" s="2">
        <f t="shared" ref="I3:I53" si="4">IF(G3 &gt; 0, H3/G3, H3)</f>
        <v>5621.85</v>
      </c>
      <c r="J3" t="s">
        <v>18</v>
      </c>
      <c r="K3" t="s">
        <v>19</v>
      </c>
      <c r="L3">
        <v>50000</v>
      </c>
      <c r="M3" t="str">
        <f t="shared" ref="M3:M53" si="5">IF(L3&gt;H3, "T", "F")</f>
        <v>T</v>
      </c>
      <c r="N3" t="str">
        <f t="shared" ref="N3:N53" si="6">CONCATENATE(B3, F3, E3, UPPER(LEFT(J3,3)),RIGHT(A3,3))</f>
        <v>FD06MustangWHI002</v>
      </c>
    </row>
    <row r="4" spans="1:15" x14ac:dyDescent="0.25">
      <c r="A4" t="s">
        <v>20</v>
      </c>
      <c r="B4" t="str">
        <f t="shared" si="1"/>
        <v>FD</v>
      </c>
      <c r="C4" t="str">
        <f>VLOOKUP(B4,A$56:B$60,2)</f>
        <v>Ford</v>
      </c>
      <c r="D4" t="str">
        <f t="shared" si="2"/>
        <v>MTG</v>
      </c>
      <c r="E4" t="str">
        <f>VLOOKUP(D4,C$56:D$66,2)</f>
        <v>Mustang</v>
      </c>
      <c r="F4" t="str">
        <f t="shared" si="3"/>
        <v>08</v>
      </c>
      <c r="G4">
        <f t="shared" si="0"/>
        <v>6</v>
      </c>
      <c r="H4">
        <v>44946.5</v>
      </c>
      <c r="I4" s="2">
        <f t="shared" si="4"/>
        <v>7491.083333333333</v>
      </c>
      <c r="J4" t="s">
        <v>21</v>
      </c>
      <c r="K4" t="s">
        <v>22</v>
      </c>
      <c r="L4">
        <v>50000</v>
      </c>
      <c r="M4" t="str">
        <f t="shared" si="5"/>
        <v>T</v>
      </c>
      <c r="N4" t="str">
        <f t="shared" si="6"/>
        <v>FD08MustangGRE003</v>
      </c>
    </row>
    <row r="5" spans="1:15" x14ac:dyDescent="0.25">
      <c r="A5" t="s">
        <v>23</v>
      </c>
      <c r="B5" t="str">
        <f t="shared" si="1"/>
        <v>FD</v>
      </c>
      <c r="C5" t="str">
        <f>VLOOKUP(B5,A$56:B$60,2)</f>
        <v>Ford</v>
      </c>
      <c r="D5" t="str">
        <f t="shared" si="2"/>
        <v>MTG</v>
      </c>
      <c r="E5" t="str">
        <f>VLOOKUP(D5,C$56:D$66,2)</f>
        <v>Mustang</v>
      </c>
      <c r="F5" t="str">
        <f t="shared" si="3"/>
        <v>08</v>
      </c>
      <c r="G5">
        <f t="shared" si="0"/>
        <v>6</v>
      </c>
      <c r="H5">
        <v>37558.800000000003</v>
      </c>
      <c r="I5" s="2">
        <f t="shared" si="4"/>
        <v>6259.8</v>
      </c>
      <c r="J5" t="s">
        <v>15</v>
      </c>
      <c r="K5" t="s">
        <v>24</v>
      </c>
      <c r="L5">
        <v>50000</v>
      </c>
      <c r="M5" t="str">
        <f t="shared" si="5"/>
        <v>T</v>
      </c>
      <c r="N5" t="str">
        <f t="shared" si="6"/>
        <v>FD08MustangBLA004</v>
      </c>
    </row>
    <row r="6" spans="1:15" x14ac:dyDescent="0.25">
      <c r="A6" t="s">
        <v>25</v>
      </c>
      <c r="B6" t="str">
        <f t="shared" si="1"/>
        <v>FD</v>
      </c>
      <c r="C6" t="str">
        <f>VLOOKUP(B6,A$56:B$60,2)</f>
        <v>Ford</v>
      </c>
      <c r="D6" t="str">
        <f t="shared" si="2"/>
        <v>MTG</v>
      </c>
      <c r="E6" t="str">
        <f>VLOOKUP(D6,C$56:D$66,2)</f>
        <v>Mustang</v>
      </c>
      <c r="F6" t="str">
        <f t="shared" si="3"/>
        <v>08</v>
      </c>
      <c r="G6">
        <f t="shared" si="0"/>
        <v>6</v>
      </c>
      <c r="H6">
        <v>36438.5</v>
      </c>
      <c r="I6" s="2">
        <f t="shared" si="4"/>
        <v>6073.083333333333</v>
      </c>
      <c r="J6" t="s">
        <v>18</v>
      </c>
      <c r="K6" t="s">
        <v>16</v>
      </c>
      <c r="L6">
        <v>50000</v>
      </c>
      <c r="M6" t="str">
        <f t="shared" si="5"/>
        <v>T</v>
      </c>
      <c r="N6" t="str">
        <f t="shared" si="6"/>
        <v>FD08MustangWHI005</v>
      </c>
    </row>
    <row r="7" spans="1:15" x14ac:dyDescent="0.25">
      <c r="A7" t="s">
        <v>117</v>
      </c>
      <c r="B7" t="str">
        <f t="shared" si="1"/>
        <v>FD</v>
      </c>
      <c r="C7" t="str">
        <f>VLOOKUP(B7,A$56:B$60,2)</f>
        <v>Ford</v>
      </c>
      <c r="D7" t="str">
        <f t="shared" si="2"/>
        <v>FCS</v>
      </c>
      <c r="E7" t="str">
        <f>VLOOKUP(D7,C$56:D$66,2)</f>
        <v>Focus</v>
      </c>
      <c r="F7" t="str">
        <f t="shared" si="3"/>
        <v>06</v>
      </c>
      <c r="G7">
        <f t="shared" si="0"/>
        <v>8</v>
      </c>
      <c r="H7">
        <v>46311.4</v>
      </c>
      <c r="I7" s="2">
        <f t="shared" si="4"/>
        <v>5788.9250000000002</v>
      </c>
      <c r="J7" t="s">
        <v>21</v>
      </c>
      <c r="K7" t="s">
        <v>26</v>
      </c>
      <c r="L7">
        <v>75000</v>
      </c>
      <c r="M7" t="str">
        <f t="shared" si="5"/>
        <v>T</v>
      </c>
      <c r="N7" t="str">
        <f t="shared" si="6"/>
        <v>FD06FocusGRE006</v>
      </c>
    </row>
    <row r="8" spans="1:15" x14ac:dyDescent="0.25">
      <c r="A8" t="s">
        <v>27</v>
      </c>
      <c r="B8" t="str">
        <f t="shared" si="1"/>
        <v>FD</v>
      </c>
      <c r="C8" t="str">
        <f>VLOOKUP(B8,A$56:B$60,2)</f>
        <v>Ford</v>
      </c>
      <c r="D8" t="str">
        <f t="shared" si="2"/>
        <v>FCS</v>
      </c>
      <c r="E8" t="str">
        <f>VLOOKUP(D8,C$56:D$66,2)</f>
        <v>Focus</v>
      </c>
      <c r="F8" t="str">
        <f t="shared" si="3"/>
        <v>06</v>
      </c>
      <c r="G8">
        <f t="shared" si="0"/>
        <v>8</v>
      </c>
      <c r="H8">
        <v>52229.5</v>
      </c>
      <c r="I8" s="2">
        <f t="shared" si="4"/>
        <v>6528.6875</v>
      </c>
      <c r="J8" t="s">
        <v>21</v>
      </c>
      <c r="K8" t="s">
        <v>22</v>
      </c>
      <c r="L8">
        <v>75000</v>
      </c>
      <c r="M8" t="str">
        <f t="shared" si="5"/>
        <v>T</v>
      </c>
      <c r="N8" t="str">
        <f t="shared" si="6"/>
        <v>FD06FocusGRE007</v>
      </c>
    </row>
    <row r="9" spans="1:15" x14ac:dyDescent="0.25">
      <c r="A9" t="s">
        <v>28</v>
      </c>
      <c r="B9" t="str">
        <f t="shared" si="1"/>
        <v>FD</v>
      </c>
      <c r="C9" t="str">
        <f>VLOOKUP(B9,A$56:B$60,2)</f>
        <v>Ford</v>
      </c>
      <c r="D9" t="str">
        <f t="shared" si="2"/>
        <v>FCS</v>
      </c>
      <c r="E9" t="str">
        <f>VLOOKUP(D9,C$56:D$66,2)</f>
        <v>Focus</v>
      </c>
      <c r="F9" t="str">
        <f t="shared" si="3"/>
        <v>09</v>
      </c>
      <c r="G9">
        <f t="shared" si="0"/>
        <v>5</v>
      </c>
      <c r="H9">
        <v>35137</v>
      </c>
      <c r="I9" s="2">
        <f t="shared" si="4"/>
        <v>7027.4</v>
      </c>
      <c r="J9" t="s">
        <v>15</v>
      </c>
      <c r="K9" t="s">
        <v>29</v>
      </c>
      <c r="L9">
        <v>75000</v>
      </c>
      <c r="M9" t="str">
        <f t="shared" si="5"/>
        <v>T</v>
      </c>
      <c r="N9" t="str">
        <f t="shared" si="6"/>
        <v>FD09FocusBLA008</v>
      </c>
    </row>
    <row r="10" spans="1:15" x14ac:dyDescent="0.25">
      <c r="A10" t="s">
        <v>30</v>
      </c>
      <c r="B10" t="str">
        <f t="shared" si="1"/>
        <v>FD</v>
      </c>
      <c r="C10" t="str">
        <f>VLOOKUP(B10,A$56:B$60,2)</f>
        <v>Ford</v>
      </c>
      <c r="D10" t="str">
        <f t="shared" si="2"/>
        <v>FCS</v>
      </c>
      <c r="E10" t="str">
        <f>VLOOKUP(D10,C$56:D$66,2)</f>
        <v>Focus</v>
      </c>
      <c r="F10" t="str">
        <f t="shared" si="3"/>
        <v>13</v>
      </c>
      <c r="G10">
        <f t="shared" si="0"/>
        <v>1</v>
      </c>
      <c r="H10">
        <v>27637.1</v>
      </c>
      <c r="I10" s="2">
        <f t="shared" si="4"/>
        <v>27637.1</v>
      </c>
      <c r="J10" t="s">
        <v>15</v>
      </c>
      <c r="K10" t="s">
        <v>16</v>
      </c>
      <c r="L10">
        <v>75000</v>
      </c>
      <c r="M10" t="str">
        <f t="shared" si="5"/>
        <v>T</v>
      </c>
      <c r="N10" t="str">
        <f t="shared" si="6"/>
        <v>FD13FocusBLA009</v>
      </c>
    </row>
    <row r="11" spans="1:15" x14ac:dyDescent="0.25">
      <c r="A11" t="s">
        <v>31</v>
      </c>
      <c r="B11" t="str">
        <f t="shared" si="1"/>
        <v>FD</v>
      </c>
      <c r="C11" t="str">
        <f>VLOOKUP(B11,A$56:B$60,2)</f>
        <v>Ford</v>
      </c>
      <c r="D11" t="str">
        <f t="shared" si="2"/>
        <v>FCS</v>
      </c>
      <c r="E11" t="str">
        <f>VLOOKUP(D11,C$56:D$66,2)</f>
        <v>Focus</v>
      </c>
      <c r="F11" t="str">
        <f t="shared" si="3"/>
        <v>13</v>
      </c>
      <c r="G11">
        <f t="shared" si="0"/>
        <v>1</v>
      </c>
      <c r="H11">
        <v>27534.799999999999</v>
      </c>
      <c r="I11" s="2">
        <f t="shared" si="4"/>
        <v>27534.799999999999</v>
      </c>
      <c r="J11" t="s">
        <v>18</v>
      </c>
      <c r="K11" t="s">
        <v>32</v>
      </c>
      <c r="L11">
        <v>75000</v>
      </c>
      <c r="M11" t="str">
        <f t="shared" si="5"/>
        <v>T</v>
      </c>
      <c r="N11" t="str">
        <f t="shared" si="6"/>
        <v>FD13FocusWHI010</v>
      </c>
    </row>
    <row r="12" spans="1:15" x14ac:dyDescent="0.25">
      <c r="A12" t="s">
        <v>33</v>
      </c>
      <c r="B12" t="str">
        <f t="shared" si="1"/>
        <v>FD</v>
      </c>
      <c r="C12" t="str">
        <f>VLOOKUP(B12,A$56:B$60,2)</f>
        <v>Ford</v>
      </c>
      <c r="D12" t="str">
        <f t="shared" si="2"/>
        <v>FCS</v>
      </c>
      <c r="E12" t="str">
        <f>VLOOKUP(D12,C$56:D$66,2)</f>
        <v>Focus</v>
      </c>
      <c r="F12" t="str">
        <f t="shared" si="3"/>
        <v>12</v>
      </c>
      <c r="G12">
        <f t="shared" si="0"/>
        <v>2</v>
      </c>
      <c r="H12">
        <v>19341.7</v>
      </c>
      <c r="I12" s="2">
        <f t="shared" si="4"/>
        <v>9670.85</v>
      </c>
      <c r="J12" t="s">
        <v>18</v>
      </c>
      <c r="K12" t="s">
        <v>34</v>
      </c>
      <c r="L12">
        <v>75000</v>
      </c>
      <c r="M12" t="str">
        <f t="shared" si="5"/>
        <v>T</v>
      </c>
      <c r="N12" t="str">
        <f t="shared" si="6"/>
        <v>FD12FocusWHI011</v>
      </c>
    </row>
    <row r="13" spans="1:15" x14ac:dyDescent="0.25">
      <c r="A13" t="s">
        <v>35</v>
      </c>
      <c r="B13" t="str">
        <f t="shared" si="1"/>
        <v>FD</v>
      </c>
      <c r="C13" t="str">
        <f>VLOOKUP(B13,A$56:B$60,2)</f>
        <v>Ford</v>
      </c>
      <c r="D13" t="str">
        <f t="shared" si="2"/>
        <v>FCS</v>
      </c>
      <c r="E13" t="str">
        <f>VLOOKUP(D13,C$56:D$66,2)</f>
        <v>Focus</v>
      </c>
      <c r="F13" t="str">
        <f t="shared" si="3"/>
        <v>13</v>
      </c>
      <c r="G13">
        <f t="shared" si="0"/>
        <v>1</v>
      </c>
      <c r="H13">
        <v>22521.599999999999</v>
      </c>
      <c r="I13" s="2">
        <f t="shared" si="4"/>
        <v>22521.599999999999</v>
      </c>
      <c r="J13" t="s">
        <v>15</v>
      </c>
      <c r="K13" t="s">
        <v>36</v>
      </c>
      <c r="L13">
        <v>75000</v>
      </c>
      <c r="M13" t="str">
        <f t="shared" si="5"/>
        <v>T</v>
      </c>
      <c r="N13" t="str">
        <f t="shared" si="6"/>
        <v>FD13FocusBLA012</v>
      </c>
    </row>
    <row r="14" spans="1:15" x14ac:dyDescent="0.25">
      <c r="A14" t="s">
        <v>37</v>
      </c>
      <c r="B14" t="str">
        <f t="shared" si="1"/>
        <v>FD</v>
      </c>
      <c r="C14" t="str">
        <f>VLOOKUP(B14,A$56:B$60,2)</f>
        <v>Ford</v>
      </c>
      <c r="D14" t="str">
        <f t="shared" si="2"/>
        <v>FCS</v>
      </c>
      <c r="E14" t="str">
        <f>VLOOKUP(D14,C$56:D$66,2)</f>
        <v>Focus</v>
      </c>
      <c r="F14" t="str">
        <f t="shared" si="3"/>
        <v>13</v>
      </c>
      <c r="G14">
        <f t="shared" si="0"/>
        <v>1</v>
      </c>
      <c r="H14">
        <v>13682.9</v>
      </c>
      <c r="I14" s="2">
        <f t="shared" si="4"/>
        <v>13682.9</v>
      </c>
      <c r="J14" t="s">
        <v>15</v>
      </c>
      <c r="K14" t="s">
        <v>38</v>
      </c>
      <c r="L14">
        <v>75000</v>
      </c>
      <c r="M14" t="str">
        <f t="shared" si="5"/>
        <v>T</v>
      </c>
      <c r="N14" t="str">
        <f t="shared" si="6"/>
        <v>FD13FocusBLA013</v>
      </c>
    </row>
    <row r="15" spans="1:15" x14ac:dyDescent="0.25">
      <c r="A15" t="s">
        <v>118</v>
      </c>
      <c r="B15" t="str">
        <f t="shared" si="1"/>
        <v>GM</v>
      </c>
      <c r="C15" t="str">
        <f>VLOOKUP(B15,A$56:B$60,2)</f>
        <v>General Motors</v>
      </c>
      <c r="D15" t="str">
        <f t="shared" si="2"/>
        <v>CMR</v>
      </c>
      <c r="E15" t="str">
        <f>VLOOKUP(D15,C$56:D$66,2)</f>
        <v>Camero</v>
      </c>
      <c r="F15" t="str">
        <f t="shared" si="3"/>
        <v>09</v>
      </c>
      <c r="G15">
        <f t="shared" si="0"/>
        <v>5</v>
      </c>
      <c r="H15">
        <v>28464.799999999999</v>
      </c>
      <c r="I15" s="2">
        <f t="shared" si="4"/>
        <v>5692.96</v>
      </c>
      <c r="J15" t="s">
        <v>18</v>
      </c>
      <c r="K15" t="s">
        <v>39</v>
      </c>
      <c r="L15">
        <v>100000</v>
      </c>
      <c r="M15" t="str">
        <f t="shared" si="5"/>
        <v>T</v>
      </c>
      <c r="N15" t="str">
        <f t="shared" si="6"/>
        <v>GM09CameroWHI014</v>
      </c>
    </row>
    <row r="16" spans="1:15" x14ac:dyDescent="0.25">
      <c r="A16" t="s">
        <v>40</v>
      </c>
      <c r="B16" t="str">
        <f t="shared" si="1"/>
        <v>GM</v>
      </c>
      <c r="C16" t="str">
        <f>VLOOKUP(B16,A$56:B$60,2)</f>
        <v>General Motors</v>
      </c>
      <c r="D16" t="str">
        <f t="shared" si="2"/>
        <v>CMR</v>
      </c>
      <c r="E16" t="str">
        <f>VLOOKUP(D16,C$56:D$66,2)</f>
        <v>Camero</v>
      </c>
      <c r="F16" t="str">
        <f t="shared" si="3"/>
        <v>12</v>
      </c>
      <c r="G16">
        <f t="shared" si="0"/>
        <v>2</v>
      </c>
      <c r="H16">
        <v>19421.099999999999</v>
      </c>
      <c r="I16" s="2">
        <f t="shared" si="4"/>
        <v>9710.5499999999993</v>
      </c>
      <c r="J16" t="s">
        <v>15</v>
      </c>
      <c r="K16" t="s">
        <v>41</v>
      </c>
      <c r="L16">
        <v>100000</v>
      </c>
      <c r="M16" t="str">
        <f t="shared" si="5"/>
        <v>T</v>
      </c>
      <c r="N16" t="str">
        <f t="shared" si="6"/>
        <v>GM12CameroBLA015</v>
      </c>
    </row>
    <row r="17" spans="1:14" x14ac:dyDescent="0.25">
      <c r="A17" t="s">
        <v>42</v>
      </c>
      <c r="B17" t="str">
        <f t="shared" si="1"/>
        <v>GM</v>
      </c>
      <c r="C17" t="str">
        <f>VLOOKUP(B17,A$56:B$60,2)</f>
        <v>General Motors</v>
      </c>
      <c r="D17" t="str">
        <f t="shared" si="2"/>
        <v>CMR</v>
      </c>
      <c r="E17" t="str">
        <f>VLOOKUP(D17,C$56:D$66,2)</f>
        <v>Camero</v>
      </c>
      <c r="F17" t="str">
        <f t="shared" si="3"/>
        <v>14</v>
      </c>
      <c r="G17">
        <f>IF(14-F17&gt;=0,14-F17,100-F17+14)</f>
        <v>0</v>
      </c>
      <c r="H17">
        <v>14289.6</v>
      </c>
      <c r="I17" s="2">
        <f t="shared" si="4"/>
        <v>14289.6</v>
      </c>
      <c r="J17" t="s">
        <v>18</v>
      </c>
      <c r="K17" t="s">
        <v>43</v>
      </c>
      <c r="L17">
        <v>100000</v>
      </c>
      <c r="M17" t="str">
        <f t="shared" si="5"/>
        <v>T</v>
      </c>
      <c r="N17" t="str">
        <f t="shared" si="6"/>
        <v>GM14CameroWHI016</v>
      </c>
    </row>
    <row r="18" spans="1:14" x14ac:dyDescent="0.25">
      <c r="A18" t="s">
        <v>44</v>
      </c>
      <c r="B18" t="str">
        <f t="shared" si="1"/>
        <v>GM</v>
      </c>
      <c r="C18" t="str">
        <f>VLOOKUP(B18,A$56:B$60,2)</f>
        <v>General Motors</v>
      </c>
      <c r="D18" t="str">
        <f t="shared" si="2"/>
        <v>SLV</v>
      </c>
      <c r="E18" t="str">
        <f>VLOOKUP(D18,C$56:D$66,2)</f>
        <v>Silverado</v>
      </c>
      <c r="F18" t="str">
        <f t="shared" si="3"/>
        <v>10</v>
      </c>
      <c r="G18">
        <f t="shared" si="0"/>
        <v>4</v>
      </c>
      <c r="H18">
        <v>31144.400000000001</v>
      </c>
      <c r="I18" s="2">
        <f t="shared" si="4"/>
        <v>7786.1</v>
      </c>
      <c r="J18" t="s">
        <v>15</v>
      </c>
      <c r="K18" t="s">
        <v>45</v>
      </c>
      <c r="L18">
        <v>100000</v>
      </c>
      <c r="M18" t="str">
        <f t="shared" si="5"/>
        <v>T</v>
      </c>
      <c r="N18" t="str">
        <f t="shared" si="6"/>
        <v>GM10SilveradoBLA017</v>
      </c>
    </row>
    <row r="19" spans="1:14" x14ac:dyDescent="0.25">
      <c r="A19" t="s">
        <v>46</v>
      </c>
      <c r="B19" t="str">
        <f t="shared" si="1"/>
        <v>GM</v>
      </c>
      <c r="C19" t="str">
        <f>VLOOKUP(B19,A$56:B$60,2)</f>
        <v>General Motors</v>
      </c>
      <c r="D19" t="str">
        <f t="shared" si="2"/>
        <v>SLV</v>
      </c>
      <c r="E19" t="str">
        <f>VLOOKUP(D19,C$56:D$66,2)</f>
        <v>Silverado</v>
      </c>
      <c r="F19" t="str">
        <f t="shared" si="3"/>
        <v>98</v>
      </c>
      <c r="G19">
        <f t="shared" si="0"/>
        <v>16</v>
      </c>
      <c r="H19">
        <v>83162.7</v>
      </c>
      <c r="I19" s="2">
        <f t="shared" si="4"/>
        <v>5197.6687499999998</v>
      </c>
      <c r="J19" t="s">
        <v>15</v>
      </c>
      <c r="K19" t="s">
        <v>39</v>
      </c>
      <c r="L19">
        <v>100000</v>
      </c>
      <c r="M19" t="str">
        <f t="shared" si="5"/>
        <v>T</v>
      </c>
      <c r="N19" t="str">
        <f t="shared" si="6"/>
        <v>GM98SilveradoBLA018</v>
      </c>
    </row>
    <row r="20" spans="1:14" x14ac:dyDescent="0.25">
      <c r="A20" t="s">
        <v>47</v>
      </c>
      <c r="B20" t="str">
        <f t="shared" si="1"/>
        <v>GM</v>
      </c>
      <c r="C20" t="str">
        <f>VLOOKUP(B20,A$56:B$60,2)</f>
        <v>General Motors</v>
      </c>
      <c r="D20" t="str">
        <f t="shared" si="2"/>
        <v>SLV</v>
      </c>
      <c r="E20" t="str">
        <f>VLOOKUP(D20,C$56:D$66,2)</f>
        <v>Silverado</v>
      </c>
      <c r="F20" t="str">
        <f t="shared" si="3"/>
        <v>00</v>
      </c>
      <c r="G20">
        <f t="shared" si="0"/>
        <v>14</v>
      </c>
      <c r="H20">
        <v>80685.8</v>
      </c>
      <c r="I20" s="2">
        <f t="shared" si="4"/>
        <v>5763.2714285714292</v>
      </c>
      <c r="J20" t="s">
        <v>48</v>
      </c>
      <c r="K20" t="s">
        <v>36</v>
      </c>
      <c r="L20">
        <v>100000</v>
      </c>
      <c r="M20" t="str">
        <f t="shared" si="5"/>
        <v>T</v>
      </c>
      <c r="N20" t="str">
        <f t="shared" si="6"/>
        <v>GM00SilveradoBLU019</v>
      </c>
    </row>
    <row r="21" spans="1:14" x14ac:dyDescent="0.25">
      <c r="A21" t="s">
        <v>49</v>
      </c>
      <c r="B21" t="str">
        <f t="shared" si="1"/>
        <v>TY</v>
      </c>
      <c r="C21" t="str">
        <f>VLOOKUP(B21,A$56:B$60,2)</f>
        <v>Toyota</v>
      </c>
      <c r="D21" t="str">
        <f t="shared" si="2"/>
        <v>CAM</v>
      </c>
      <c r="E21" t="str">
        <f>VLOOKUP(D21,C$56:D$66,2)</f>
        <v>Camrey</v>
      </c>
      <c r="F21" t="str">
        <f t="shared" si="3"/>
        <v>96</v>
      </c>
      <c r="G21">
        <f t="shared" si="0"/>
        <v>18</v>
      </c>
      <c r="H21">
        <v>114660.6</v>
      </c>
      <c r="I21" s="2">
        <f t="shared" si="4"/>
        <v>6370.0333333333338</v>
      </c>
      <c r="J21" t="s">
        <v>21</v>
      </c>
      <c r="K21" t="s">
        <v>50</v>
      </c>
      <c r="L21">
        <v>100000</v>
      </c>
      <c r="M21" t="str">
        <f t="shared" si="5"/>
        <v>F</v>
      </c>
      <c r="N21" t="str">
        <f t="shared" si="6"/>
        <v>TY96CamreyGRE020</v>
      </c>
    </row>
    <row r="22" spans="1:14" x14ac:dyDescent="0.25">
      <c r="A22" t="s">
        <v>51</v>
      </c>
      <c r="B22" t="str">
        <f t="shared" si="1"/>
        <v>TY</v>
      </c>
      <c r="C22" t="str">
        <f>VLOOKUP(B22,A$56:B$60,2)</f>
        <v>Toyota</v>
      </c>
      <c r="D22" t="str">
        <f t="shared" si="2"/>
        <v>CAM</v>
      </c>
      <c r="E22" t="str">
        <f>VLOOKUP(D22,C$56:D$66,2)</f>
        <v>Camrey</v>
      </c>
      <c r="F22" t="str">
        <f t="shared" si="3"/>
        <v>98</v>
      </c>
      <c r="G22">
        <f t="shared" si="0"/>
        <v>16</v>
      </c>
      <c r="H22">
        <v>93382.6</v>
      </c>
      <c r="I22" s="2">
        <f t="shared" si="4"/>
        <v>5836.4125000000004</v>
      </c>
      <c r="J22" t="s">
        <v>15</v>
      </c>
      <c r="K22" t="s">
        <v>52</v>
      </c>
      <c r="L22">
        <v>100000</v>
      </c>
      <c r="M22" t="str">
        <f t="shared" si="5"/>
        <v>T</v>
      </c>
      <c r="N22" t="str">
        <f t="shared" si="6"/>
        <v>TY98CamreyBLA021</v>
      </c>
    </row>
    <row r="23" spans="1:14" x14ac:dyDescent="0.25">
      <c r="A23" t="s">
        <v>53</v>
      </c>
      <c r="B23" t="str">
        <f t="shared" si="1"/>
        <v>TY</v>
      </c>
      <c r="C23" t="str">
        <f>VLOOKUP(B23,A$56:B$60,2)</f>
        <v>Toyota</v>
      </c>
      <c r="D23" t="str">
        <f t="shared" si="2"/>
        <v>CAM</v>
      </c>
      <c r="E23" t="str">
        <f>VLOOKUP(D23,C$56:D$66,2)</f>
        <v>Camrey</v>
      </c>
      <c r="F23" t="str">
        <f t="shared" si="3"/>
        <v>00</v>
      </c>
      <c r="G23">
        <f t="shared" si="0"/>
        <v>14</v>
      </c>
      <c r="H23">
        <v>85928</v>
      </c>
      <c r="I23" s="2">
        <f t="shared" si="4"/>
        <v>6137.7142857142853</v>
      </c>
      <c r="J23" t="s">
        <v>21</v>
      </c>
      <c r="K23" t="s">
        <v>26</v>
      </c>
      <c r="L23">
        <v>100000</v>
      </c>
      <c r="M23" t="str">
        <f t="shared" si="5"/>
        <v>T</v>
      </c>
      <c r="N23" t="str">
        <f t="shared" si="6"/>
        <v>TY00CamreyGRE022</v>
      </c>
    </row>
    <row r="24" spans="1:14" x14ac:dyDescent="0.25">
      <c r="A24" t="s">
        <v>54</v>
      </c>
      <c r="B24" t="str">
        <f t="shared" si="1"/>
        <v>TY</v>
      </c>
      <c r="C24" t="str">
        <f>VLOOKUP(B24,A$56:B$60,2)</f>
        <v>Toyota</v>
      </c>
      <c r="D24" t="str">
        <f t="shared" si="2"/>
        <v>CAM</v>
      </c>
      <c r="E24" t="str">
        <f>VLOOKUP(D24,C$56:D$66,2)</f>
        <v>Camrey</v>
      </c>
      <c r="F24" t="str">
        <f t="shared" si="3"/>
        <v>02</v>
      </c>
      <c r="G24">
        <f t="shared" si="0"/>
        <v>12</v>
      </c>
      <c r="H24">
        <v>67829.100000000006</v>
      </c>
      <c r="I24" s="2">
        <f t="shared" si="4"/>
        <v>5652.4250000000002</v>
      </c>
      <c r="J24" t="s">
        <v>15</v>
      </c>
      <c r="K24" t="s">
        <v>16</v>
      </c>
      <c r="L24">
        <v>100000</v>
      </c>
      <c r="M24" t="str">
        <f t="shared" si="5"/>
        <v>T</v>
      </c>
      <c r="N24" t="str">
        <f t="shared" si="6"/>
        <v>TY02CamreyBLA023</v>
      </c>
    </row>
    <row r="25" spans="1:14" x14ac:dyDescent="0.25">
      <c r="A25" t="s">
        <v>55</v>
      </c>
      <c r="B25" t="str">
        <f t="shared" si="1"/>
        <v>TY</v>
      </c>
      <c r="C25" t="str">
        <f>VLOOKUP(B25,A$56:B$60,2)</f>
        <v>Toyota</v>
      </c>
      <c r="D25" t="str">
        <f t="shared" si="2"/>
        <v>CAM</v>
      </c>
      <c r="E25" t="str">
        <f>VLOOKUP(D25,C$56:D$66,2)</f>
        <v>Camrey</v>
      </c>
      <c r="F25" t="str">
        <f t="shared" si="3"/>
        <v>09</v>
      </c>
      <c r="G25">
        <f t="shared" si="0"/>
        <v>5</v>
      </c>
      <c r="H25">
        <v>48114.2</v>
      </c>
      <c r="I25" s="2">
        <f t="shared" si="4"/>
        <v>9622.84</v>
      </c>
      <c r="J25" t="s">
        <v>18</v>
      </c>
      <c r="K25" t="s">
        <v>29</v>
      </c>
      <c r="L25">
        <v>100000</v>
      </c>
      <c r="M25" t="str">
        <f t="shared" si="5"/>
        <v>T</v>
      </c>
      <c r="N25" t="str">
        <f t="shared" si="6"/>
        <v>TY09CamreyWHI024</v>
      </c>
    </row>
    <row r="26" spans="1:14" x14ac:dyDescent="0.25">
      <c r="A26" t="s">
        <v>56</v>
      </c>
      <c r="B26" t="str">
        <f t="shared" si="1"/>
        <v>TY</v>
      </c>
      <c r="C26" t="str">
        <f>VLOOKUP(B26,A$56:B$60,2)</f>
        <v>Toyota</v>
      </c>
      <c r="D26" t="str">
        <f t="shared" si="2"/>
        <v>COR</v>
      </c>
      <c r="E26" t="str">
        <f>VLOOKUP(D26,C$56:D$66,2)</f>
        <v>Corola</v>
      </c>
      <c r="F26" t="str">
        <f t="shared" si="3"/>
        <v>02</v>
      </c>
      <c r="G26">
        <f t="shared" si="0"/>
        <v>12</v>
      </c>
      <c r="H26">
        <v>64467.4</v>
      </c>
      <c r="I26" s="2">
        <f t="shared" si="4"/>
        <v>5372.2833333333338</v>
      </c>
      <c r="J26" t="s">
        <v>57</v>
      </c>
      <c r="K26" t="s">
        <v>58</v>
      </c>
      <c r="L26">
        <v>100000</v>
      </c>
      <c r="M26" t="str">
        <f t="shared" si="5"/>
        <v>T</v>
      </c>
      <c r="N26" t="str">
        <f t="shared" si="6"/>
        <v>TY02CorolaRED025</v>
      </c>
    </row>
    <row r="27" spans="1:14" x14ac:dyDescent="0.25">
      <c r="A27" t="s">
        <v>59</v>
      </c>
      <c r="B27" t="str">
        <f t="shared" si="1"/>
        <v>TY</v>
      </c>
      <c r="C27" t="str">
        <f>VLOOKUP(B27,A$56:B$60,2)</f>
        <v>Toyota</v>
      </c>
      <c r="D27" t="str">
        <f t="shared" si="2"/>
        <v>COR</v>
      </c>
      <c r="E27" t="str">
        <f>VLOOKUP(D27,C$56:D$66,2)</f>
        <v>Corola</v>
      </c>
      <c r="F27" t="str">
        <f t="shared" si="3"/>
        <v>03</v>
      </c>
      <c r="G27">
        <f t="shared" si="0"/>
        <v>11</v>
      </c>
      <c r="H27">
        <v>73444.399999999994</v>
      </c>
      <c r="I27" s="2">
        <f t="shared" si="4"/>
        <v>6676.7636363636357</v>
      </c>
      <c r="J27" t="s">
        <v>15</v>
      </c>
      <c r="K27" t="s">
        <v>58</v>
      </c>
      <c r="L27">
        <v>100000</v>
      </c>
      <c r="M27" t="str">
        <f t="shared" si="5"/>
        <v>T</v>
      </c>
      <c r="N27" t="str">
        <f t="shared" si="6"/>
        <v>TY03CorolaBLA026</v>
      </c>
    </row>
    <row r="28" spans="1:14" x14ac:dyDescent="0.25">
      <c r="A28" t="s">
        <v>60</v>
      </c>
      <c r="B28" t="str">
        <f t="shared" si="1"/>
        <v>TY</v>
      </c>
      <c r="C28" t="str">
        <f>VLOOKUP(B28,A$56:B$60,2)</f>
        <v>Toyota</v>
      </c>
      <c r="D28" t="str">
        <f t="shared" si="2"/>
        <v>COR</v>
      </c>
      <c r="E28" t="str">
        <f>VLOOKUP(D28,C$56:D$66,2)</f>
        <v>Corola</v>
      </c>
      <c r="F28" t="str">
        <f t="shared" si="3"/>
        <v>14</v>
      </c>
      <c r="G28">
        <f t="shared" si="0"/>
        <v>0</v>
      </c>
      <c r="H28">
        <v>17556.3</v>
      </c>
      <c r="I28" s="2">
        <f t="shared" si="4"/>
        <v>17556.3</v>
      </c>
      <c r="J28" t="s">
        <v>48</v>
      </c>
      <c r="K28" t="s">
        <v>32</v>
      </c>
      <c r="L28">
        <v>100000</v>
      </c>
      <c r="M28" t="str">
        <f t="shared" si="5"/>
        <v>T</v>
      </c>
      <c r="N28" t="str">
        <f t="shared" si="6"/>
        <v>TY14CorolaBLU027</v>
      </c>
    </row>
    <row r="29" spans="1:14" x14ac:dyDescent="0.25">
      <c r="A29" t="s">
        <v>61</v>
      </c>
      <c r="B29" t="str">
        <f t="shared" si="1"/>
        <v>TY</v>
      </c>
      <c r="C29" t="str">
        <f>VLOOKUP(B29,A$56:B$60,2)</f>
        <v>Toyota</v>
      </c>
      <c r="D29" t="str">
        <f t="shared" si="2"/>
        <v>COR</v>
      </c>
      <c r="E29" t="str">
        <f>VLOOKUP(D29,C$56:D$66,2)</f>
        <v>Corola</v>
      </c>
      <c r="F29" t="str">
        <f t="shared" si="3"/>
        <v>12</v>
      </c>
      <c r="G29">
        <f t="shared" si="0"/>
        <v>2</v>
      </c>
      <c r="H29">
        <v>29601.9</v>
      </c>
      <c r="I29" s="2">
        <f t="shared" si="4"/>
        <v>14800.95</v>
      </c>
      <c r="J29" t="s">
        <v>15</v>
      </c>
      <c r="K29" t="s">
        <v>39</v>
      </c>
      <c r="L29">
        <v>100000</v>
      </c>
      <c r="M29" t="str">
        <f t="shared" si="5"/>
        <v>T</v>
      </c>
      <c r="N29" t="str">
        <f t="shared" si="6"/>
        <v>TY12CorolaBLA028</v>
      </c>
    </row>
    <row r="30" spans="1:14" x14ac:dyDescent="0.25">
      <c r="A30" t="s">
        <v>62</v>
      </c>
      <c r="B30" t="str">
        <f t="shared" si="1"/>
        <v>TY</v>
      </c>
      <c r="C30" t="str">
        <f>VLOOKUP(B30,A$56:B$60,2)</f>
        <v>Toyota</v>
      </c>
      <c r="D30" t="str">
        <f t="shared" si="2"/>
        <v>CAM</v>
      </c>
      <c r="E30" t="str">
        <f>VLOOKUP(D30,C$56:D$66,2)</f>
        <v>Camrey</v>
      </c>
      <c r="F30" t="str">
        <f t="shared" si="3"/>
        <v>12</v>
      </c>
      <c r="G30">
        <f t="shared" si="0"/>
        <v>2</v>
      </c>
      <c r="H30">
        <v>22128.2</v>
      </c>
      <c r="I30" s="2">
        <f t="shared" si="4"/>
        <v>11064.1</v>
      </c>
      <c r="J30" t="s">
        <v>48</v>
      </c>
      <c r="K30" t="s">
        <v>50</v>
      </c>
      <c r="L30">
        <v>100000</v>
      </c>
      <c r="M30" t="str">
        <f t="shared" si="5"/>
        <v>T</v>
      </c>
      <c r="N30" t="str">
        <f t="shared" si="6"/>
        <v>TY12CamreyBLU029</v>
      </c>
    </row>
    <row r="31" spans="1:14" x14ac:dyDescent="0.25">
      <c r="A31" t="s">
        <v>63</v>
      </c>
      <c r="B31" t="str">
        <f t="shared" si="1"/>
        <v>HO</v>
      </c>
      <c r="C31" t="str">
        <f>VLOOKUP(B31,A$56:B$60,2)</f>
        <v>General Motors</v>
      </c>
      <c r="D31" t="str">
        <f t="shared" si="2"/>
        <v>CIV</v>
      </c>
      <c r="E31" t="str">
        <f>VLOOKUP(D31,C$56:D$66,2)</f>
        <v>Civic</v>
      </c>
      <c r="F31" t="str">
        <f t="shared" si="3"/>
        <v>99</v>
      </c>
      <c r="G31">
        <f t="shared" si="0"/>
        <v>15</v>
      </c>
      <c r="H31">
        <v>82374</v>
      </c>
      <c r="I31" s="2">
        <f t="shared" si="4"/>
        <v>5491.6</v>
      </c>
      <c r="J31" t="s">
        <v>18</v>
      </c>
      <c r="K31" t="s">
        <v>38</v>
      </c>
      <c r="L31">
        <v>75000</v>
      </c>
      <c r="M31" t="str">
        <f t="shared" si="5"/>
        <v>F</v>
      </c>
      <c r="N31" t="str">
        <f t="shared" si="6"/>
        <v>HO99CivicWHI030</v>
      </c>
    </row>
    <row r="32" spans="1:14" x14ac:dyDescent="0.25">
      <c r="A32" t="s">
        <v>64</v>
      </c>
      <c r="B32" t="str">
        <f t="shared" si="1"/>
        <v>HO</v>
      </c>
      <c r="C32" t="str">
        <f>VLOOKUP(B32,A$56:B$60,2)</f>
        <v>General Motors</v>
      </c>
      <c r="D32" t="str">
        <f t="shared" si="2"/>
        <v>CIV</v>
      </c>
      <c r="E32" t="str">
        <f>VLOOKUP(D32,C$56:D$66,2)</f>
        <v>Civic</v>
      </c>
      <c r="F32" t="str">
        <f t="shared" si="3"/>
        <v>01</v>
      </c>
      <c r="G32">
        <f t="shared" si="0"/>
        <v>13</v>
      </c>
      <c r="H32">
        <v>69891.899999999994</v>
      </c>
      <c r="I32" s="2">
        <f t="shared" si="4"/>
        <v>5376.2999999999993</v>
      </c>
      <c r="J32" t="s">
        <v>48</v>
      </c>
      <c r="K32" t="s">
        <v>24</v>
      </c>
      <c r="L32">
        <v>75000</v>
      </c>
      <c r="M32" t="str">
        <f t="shared" si="5"/>
        <v>T</v>
      </c>
      <c r="N32" t="str">
        <f t="shared" si="6"/>
        <v>HO01CivicBLU031</v>
      </c>
    </row>
    <row r="33" spans="1:16" x14ac:dyDescent="0.25">
      <c r="A33" t="s">
        <v>65</v>
      </c>
      <c r="B33" t="str">
        <f t="shared" si="1"/>
        <v>HO</v>
      </c>
      <c r="C33" t="str">
        <f>VLOOKUP(B33,A$56:B$60,2)</f>
        <v>General Motors</v>
      </c>
      <c r="D33" t="str">
        <f t="shared" si="2"/>
        <v>CIV</v>
      </c>
      <c r="E33" t="str">
        <f>VLOOKUP(D33,C$56:D$66,2)</f>
        <v>Civic</v>
      </c>
      <c r="F33" t="str">
        <f t="shared" si="3"/>
        <v>10</v>
      </c>
      <c r="G33">
        <f t="shared" si="0"/>
        <v>4</v>
      </c>
      <c r="H33">
        <v>22573</v>
      </c>
      <c r="I33" s="2">
        <f t="shared" si="4"/>
        <v>5643.25</v>
      </c>
      <c r="J33" t="s">
        <v>48</v>
      </c>
      <c r="K33" t="s">
        <v>43</v>
      </c>
      <c r="L33">
        <v>75000</v>
      </c>
      <c r="M33" t="str">
        <f t="shared" si="5"/>
        <v>T</v>
      </c>
      <c r="N33" t="str">
        <f t="shared" si="6"/>
        <v>HO10CivicBLU032</v>
      </c>
    </row>
    <row r="34" spans="1:16" x14ac:dyDescent="0.25">
      <c r="A34" t="s">
        <v>66</v>
      </c>
      <c r="B34" t="str">
        <f t="shared" si="1"/>
        <v>HO</v>
      </c>
      <c r="C34" t="str">
        <f>VLOOKUP(B34,A$56:B$60,2)</f>
        <v>General Motors</v>
      </c>
      <c r="D34" t="str">
        <f t="shared" si="2"/>
        <v>CIV</v>
      </c>
      <c r="E34" t="str">
        <f>VLOOKUP(D34,C$56:D$66,2)</f>
        <v>Civic</v>
      </c>
      <c r="F34" t="str">
        <f t="shared" si="3"/>
        <v>10</v>
      </c>
      <c r="G34">
        <f t="shared" si="0"/>
        <v>4</v>
      </c>
      <c r="H34">
        <v>33477.199999999997</v>
      </c>
      <c r="I34" s="2">
        <f t="shared" si="4"/>
        <v>8369.2999999999993</v>
      </c>
      <c r="J34" t="s">
        <v>15</v>
      </c>
      <c r="K34" t="s">
        <v>52</v>
      </c>
      <c r="L34">
        <v>75000</v>
      </c>
      <c r="M34" t="str">
        <f t="shared" si="5"/>
        <v>T</v>
      </c>
      <c r="N34" t="str">
        <f t="shared" si="6"/>
        <v>HO10CivicBLA033</v>
      </c>
      <c r="O34" s="12" t="s">
        <v>120</v>
      </c>
      <c r="P34" t="s">
        <v>122</v>
      </c>
    </row>
    <row r="35" spans="1:16" x14ac:dyDescent="0.25">
      <c r="A35" t="s">
        <v>67</v>
      </c>
      <c r="B35" t="str">
        <f t="shared" si="1"/>
        <v>HO</v>
      </c>
      <c r="C35" t="str">
        <f>VLOOKUP(B35,A$56:B$60,2)</f>
        <v>General Motors</v>
      </c>
      <c r="D35" t="str">
        <f t="shared" si="2"/>
        <v>CIV</v>
      </c>
      <c r="E35" t="str">
        <f>VLOOKUP(D35,C$56:D$66,2)</f>
        <v>Civic</v>
      </c>
      <c r="F35" t="str">
        <f t="shared" si="3"/>
        <v>11</v>
      </c>
      <c r="G35">
        <f t="shared" si="0"/>
        <v>3</v>
      </c>
      <c r="H35">
        <v>30555.3</v>
      </c>
      <c r="I35" s="2">
        <f t="shared" si="4"/>
        <v>10185.1</v>
      </c>
      <c r="J35" t="s">
        <v>15</v>
      </c>
      <c r="K35" t="s">
        <v>22</v>
      </c>
      <c r="L35">
        <v>75000</v>
      </c>
      <c r="M35" t="str">
        <f t="shared" si="5"/>
        <v>T</v>
      </c>
      <c r="N35" t="str">
        <f t="shared" si="6"/>
        <v>HO11CivicBLA034</v>
      </c>
      <c r="O35" s="13" t="s">
        <v>41</v>
      </c>
      <c r="P35" s="14">
        <v>144647.69999999998</v>
      </c>
    </row>
    <row r="36" spans="1:16" x14ac:dyDescent="0.25">
      <c r="A36" t="s">
        <v>68</v>
      </c>
      <c r="B36" t="str">
        <f t="shared" si="1"/>
        <v>HO</v>
      </c>
      <c r="C36" t="str">
        <f>VLOOKUP(B36,A$56:B$60,2)</f>
        <v>General Motors</v>
      </c>
      <c r="D36" t="str">
        <f t="shared" si="2"/>
        <v>CIV</v>
      </c>
      <c r="E36" t="str">
        <f>VLOOKUP(D36,C$56:D$66,2)</f>
        <v>Civic</v>
      </c>
      <c r="F36" t="str">
        <f t="shared" si="3"/>
        <v>12</v>
      </c>
      <c r="G36">
        <f t="shared" si="0"/>
        <v>2</v>
      </c>
      <c r="H36">
        <v>24513.200000000001</v>
      </c>
      <c r="I36" s="2">
        <f t="shared" si="4"/>
        <v>12256.6</v>
      </c>
      <c r="J36" t="s">
        <v>15</v>
      </c>
      <c r="K36" t="s">
        <v>45</v>
      </c>
      <c r="L36">
        <v>75000</v>
      </c>
      <c r="M36" t="str">
        <f t="shared" si="5"/>
        <v>T</v>
      </c>
      <c r="N36" t="str">
        <f t="shared" si="6"/>
        <v>HO12CivicBLA035</v>
      </c>
      <c r="O36" s="13" t="s">
        <v>50</v>
      </c>
      <c r="P36" s="14">
        <v>150656.40000000002</v>
      </c>
    </row>
    <row r="37" spans="1:16" x14ac:dyDescent="0.25">
      <c r="A37" t="s">
        <v>69</v>
      </c>
      <c r="B37" t="str">
        <f t="shared" si="1"/>
        <v>HO</v>
      </c>
      <c r="C37" t="str">
        <f>VLOOKUP(B37,A$56:B$60,2)</f>
        <v>General Motors</v>
      </c>
      <c r="D37" t="str">
        <f t="shared" si="2"/>
        <v>CIV</v>
      </c>
      <c r="E37" t="str">
        <f>VLOOKUP(D37,C$56:D$66,2)</f>
        <v>Civic</v>
      </c>
      <c r="F37" t="str">
        <f t="shared" si="3"/>
        <v>13</v>
      </c>
      <c r="G37">
        <f t="shared" si="0"/>
        <v>1</v>
      </c>
      <c r="H37">
        <v>13867.6</v>
      </c>
      <c r="I37" s="2">
        <f t="shared" si="4"/>
        <v>13867.6</v>
      </c>
      <c r="J37" t="s">
        <v>15</v>
      </c>
      <c r="K37" t="s">
        <v>50</v>
      </c>
      <c r="L37">
        <v>75000</v>
      </c>
      <c r="M37" t="str">
        <f t="shared" si="5"/>
        <v>T</v>
      </c>
      <c r="N37" t="str">
        <f t="shared" si="6"/>
        <v>HO13CivicBLA036</v>
      </c>
      <c r="O37" s="13" t="s">
        <v>26</v>
      </c>
      <c r="P37" s="14">
        <v>154427.9</v>
      </c>
    </row>
    <row r="38" spans="1:16" x14ac:dyDescent="0.25">
      <c r="A38" t="s">
        <v>119</v>
      </c>
      <c r="B38" t="str">
        <f t="shared" si="1"/>
        <v>HO</v>
      </c>
      <c r="C38" t="str">
        <f>VLOOKUP(B38,A$56:B$60,2)</f>
        <v>General Motors</v>
      </c>
      <c r="D38" t="str">
        <f t="shared" si="2"/>
        <v>ODY</v>
      </c>
      <c r="E38" t="str">
        <f>VLOOKUP(D38,C$56:D$66,2)</f>
        <v>Odyssey</v>
      </c>
      <c r="F38" t="str">
        <f t="shared" si="3"/>
        <v>05</v>
      </c>
      <c r="G38">
        <f t="shared" si="0"/>
        <v>9</v>
      </c>
      <c r="H38">
        <v>60389.5</v>
      </c>
      <c r="I38" s="2">
        <f t="shared" si="4"/>
        <v>6709.9444444444443</v>
      </c>
      <c r="J38" t="s">
        <v>18</v>
      </c>
      <c r="K38" t="s">
        <v>29</v>
      </c>
      <c r="L38">
        <v>100000</v>
      </c>
      <c r="M38" t="str">
        <f t="shared" si="5"/>
        <v>T</v>
      </c>
      <c r="N38" t="str">
        <f t="shared" si="6"/>
        <v>HO05OdysseyWHI037</v>
      </c>
      <c r="O38" s="13" t="s">
        <v>58</v>
      </c>
      <c r="P38" s="14">
        <v>179986</v>
      </c>
    </row>
    <row r="39" spans="1:16" x14ac:dyDescent="0.25">
      <c r="A39" t="s">
        <v>70</v>
      </c>
      <c r="B39" t="str">
        <f t="shared" si="1"/>
        <v>HO</v>
      </c>
      <c r="C39" t="str">
        <f>VLOOKUP(B39,A$56:B$60,2)</f>
        <v>General Motors</v>
      </c>
      <c r="D39" t="str">
        <f t="shared" si="2"/>
        <v>ODY</v>
      </c>
      <c r="E39" t="str">
        <f>VLOOKUP(D39,C$56:D$66,2)</f>
        <v>Odyssey</v>
      </c>
      <c r="F39" t="str">
        <f t="shared" si="3"/>
        <v>07</v>
      </c>
      <c r="G39">
        <f t="shared" si="0"/>
        <v>7</v>
      </c>
      <c r="H39">
        <v>50854.1</v>
      </c>
      <c r="I39" s="2">
        <f t="shared" si="4"/>
        <v>7264.8714285714286</v>
      </c>
      <c r="J39" t="s">
        <v>15</v>
      </c>
      <c r="K39" t="s">
        <v>52</v>
      </c>
      <c r="L39">
        <v>100000</v>
      </c>
      <c r="M39" t="str">
        <f t="shared" si="5"/>
        <v>T</v>
      </c>
      <c r="N39" t="str">
        <f t="shared" si="6"/>
        <v>HO07OdysseyBLA038</v>
      </c>
      <c r="O39" s="13" t="s">
        <v>29</v>
      </c>
      <c r="P39" s="14">
        <v>143640.70000000001</v>
      </c>
    </row>
    <row r="40" spans="1:16" x14ac:dyDescent="0.25">
      <c r="A40" t="s">
        <v>71</v>
      </c>
      <c r="B40" t="str">
        <f t="shared" si="1"/>
        <v>HO</v>
      </c>
      <c r="C40" t="str">
        <f>VLOOKUP(B40,A$56:B$60,2)</f>
        <v>General Motors</v>
      </c>
      <c r="D40" t="str">
        <f t="shared" si="2"/>
        <v>ODY</v>
      </c>
      <c r="E40" t="str">
        <f>VLOOKUP(D40,C$56:D$66,2)</f>
        <v>Odyssey</v>
      </c>
      <c r="F40" t="str">
        <f t="shared" si="3"/>
        <v>08</v>
      </c>
      <c r="G40">
        <f t="shared" si="0"/>
        <v>6</v>
      </c>
      <c r="H40">
        <v>42504.6</v>
      </c>
      <c r="I40" s="2">
        <f t="shared" si="4"/>
        <v>7084.0999999999995</v>
      </c>
      <c r="J40" t="s">
        <v>18</v>
      </c>
      <c r="K40" t="s">
        <v>38</v>
      </c>
      <c r="L40">
        <v>100000</v>
      </c>
      <c r="M40" t="str">
        <f t="shared" si="5"/>
        <v>T</v>
      </c>
      <c r="N40" t="str">
        <f t="shared" si="6"/>
        <v>HO08OdysseyWHI039</v>
      </c>
      <c r="O40" s="13" t="s">
        <v>45</v>
      </c>
      <c r="P40" s="14">
        <v>135078.20000000001</v>
      </c>
    </row>
    <row r="41" spans="1:16" x14ac:dyDescent="0.25">
      <c r="A41" t="s">
        <v>116</v>
      </c>
      <c r="B41" t="str">
        <f t="shared" si="1"/>
        <v>HO</v>
      </c>
      <c r="C41" t="str">
        <f>VLOOKUP(B41,A$56:B$60,2)</f>
        <v>General Motors</v>
      </c>
      <c r="D41" t="str">
        <f t="shared" si="2"/>
        <v>ODY</v>
      </c>
      <c r="E41" t="str">
        <f>VLOOKUP(D41,C$56:D$66,2)</f>
        <v>Odyssey</v>
      </c>
      <c r="F41" t="str">
        <f t="shared" si="3"/>
        <v>01</v>
      </c>
      <c r="G41">
        <f t="shared" si="0"/>
        <v>13</v>
      </c>
      <c r="H41">
        <v>68658.899999999994</v>
      </c>
      <c r="I41" s="2">
        <f t="shared" si="4"/>
        <v>5281.4538461538459</v>
      </c>
      <c r="J41" t="s">
        <v>15</v>
      </c>
      <c r="K41" t="s">
        <v>16</v>
      </c>
      <c r="L41">
        <v>100000</v>
      </c>
      <c r="M41" t="str">
        <f t="shared" si="5"/>
        <v>T</v>
      </c>
      <c r="N41" t="str">
        <f t="shared" si="6"/>
        <v>HO01OdysseyBLA040</v>
      </c>
      <c r="O41" s="13" t="s">
        <v>24</v>
      </c>
      <c r="P41" s="14">
        <v>184693.8</v>
      </c>
    </row>
    <row r="42" spans="1:16" x14ac:dyDescent="0.25">
      <c r="A42" t="s">
        <v>72</v>
      </c>
      <c r="B42" t="str">
        <f t="shared" si="1"/>
        <v>HO</v>
      </c>
      <c r="C42" t="str">
        <f>VLOOKUP(B42,A$56:B$60,2)</f>
        <v>General Motors</v>
      </c>
      <c r="D42" t="str">
        <f t="shared" si="2"/>
        <v>ODY</v>
      </c>
      <c r="E42" t="str">
        <f>VLOOKUP(D42,C$56:D$66,2)</f>
        <v>Odyssey</v>
      </c>
      <c r="F42" t="str">
        <f t="shared" si="3"/>
        <v>14</v>
      </c>
      <c r="G42">
        <f t="shared" si="0"/>
        <v>0</v>
      </c>
      <c r="H42">
        <v>3708.1</v>
      </c>
      <c r="I42" s="2">
        <f t="shared" si="4"/>
        <v>3708.1</v>
      </c>
      <c r="J42" t="s">
        <v>15</v>
      </c>
      <c r="K42" t="s">
        <v>19</v>
      </c>
      <c r="L42">
        <v>100000</v>
      </c>
      <c r="M42" t="str">
        <f t="shared" si="5"/>
        <v>T</v>
      </c>
      <c r="N42" t="str">
        <f t="shared" si="6"/>
        <v>HO14OdysseyBLA041</v>
      </c>
      <c r="O42" s="13" t="s">
        <v>22</v>
      </c>
      <c r="P42" s="14">
        <v>127731.3</v>
      </c>
    </row>
    <row r="43" spans="1:16" x14ac:dyDescent="0.25">
      <c r="A43" t="s">
        <v>73</v>
      </c>
      <c r="B43" t="str">
        <f t="shared" si="1"/>
        <v>CR</v>
      </c>
      <c r="C43" t="str">
        <f>VLOOKUP(B43,A$56:B$60,2)</f>
        <v>Chrysler</v>
      </c>
      <c r="D43" t="str">
        <f t="shared" si="2"/>
        <v>PTC</v>
      </c>
      <c r="E43" t="str">
        <f>VLOOKUP(D43,C$56:D$66,2)</f>
        <v>PT Cruiser</v>
      </c>
      <c r="F43" t="str">
        <f t="shared" si="3"/>
        <v>04</v>
      </c>
      <c r="G43">
        <f t="shared" si="0"/>
        <v>10</v>
      </c>
      <c r="H43">
        <v>64542</v>
      </c>
      <c r="I43" s="2">
        <f t="shared" si="4"/>
        <v>6454.2</v>
      </c>
      <c r="J43" t="s">
        <v>48</v>
      </c>
      <c r="K43" t="s">
        <v>16</v>
      </c>
      <c r="L43">
        <v>75000</v>
      </c>
      <c r="M43" t="str">
        <f t="shared" si="5"/>
        <v>T</v>
      </c>
      <c r="N43" t="str">
        <f t="shared" si="6"/>
        <v>CR04PT CruiserBLU042</v>
      </c>
      <c r="O43" s="13" t="s">
        <v>19</v>
      </c>
      <c r="P43" s="14">
        <v>70964.899999999994</v>
      </c>
    </row>
    <row r="44" spans="1:16" x14ac:dyDescent="0.25">
      <c r="A44" t="s">
        <v>74</v>
      </c>
      <c r="B44" t="str">
        <f t="shared" si="1"/>
        <v>CR</v>
      </c>
      <c r="C44" t="str">
        <f>VLOOKUP(B44,A$56:B$60,2)</f>
        <v>Chrysler</v>
      </c>
      <c r="D44" t="str">
        <f t="shared" si="2"/>
        <v>PTC</v>
      </c>
      <c r="E44" t="str">
        <f>VLOOKUP(D44,C$56:D$66,2)</f>
        <v>PT Cruiser</v>
      </c>
      <c r="F44" t="str">
        <f t="shared" si="3"/>
        <v>07</v>
      </c>
      <c r="G44">
        <f t="shared" si="0"/>
        <v>7</v>
      </c>
      <c r="H44">
        <v>42074.2</v>
      </c>
      <c r="I44" s="2">
        <f t="shared" si="4"/>
        <v>6010.5999999999995</v>
      </c>
      <c r="J44" t="s">
        <v>21</v>
      </c>
      <c r="K44" t="s">
        <v>58</v>
      </c>
      <c r="L44">
        <v>75000</v>
      </c>
      <c r="M44" t="str">
        <f t="shared" si="5"/>
        <v>T</v>
      </c>
      <c r="N44" t="str">
        <f t="shared" si="6"/>
        <v>CR07PT CruiserGRE043</v>
      </c>
      <c r="O44" s="13" t="s">
        <v>32</v>
      </c>
      <c r="P44" s="14">
        <v>65315</v>
      </c>
    </row>
    <row r="45" spans="1:16" x14ac:dyDescent="0.25">
      <c r="A45" t="s">
        <v>75</v>
      </c>
      <c r="B45" t="str">
        <f t="shared" si="1"/>
        <v>CR</v>
      </c>
      <c r="C45" t="str">
        <f>VLOOKUP(B45,A$56:B$60,2)</f>
        <v>Chrysler</v>
      </c>
      <c r="D45" t="str">
        <f t="shared" si="2"/>
        <v>PTC</v>
      </c>
      <c r="E45" t="str">
        <f>VLOOKUP(D45,C$56:D$66,2)</f>
        <v>PT Cruiser</v>
      </c>
      <c r="F45" t="str">
        <f t="shared" si="3"/>
        <v>11</v>
      </c>
      <c r="G45">
        <f t="shared" si="0"/>
        <v>3</v>
      </c>
      <c r="H45">
        <v>27394.2</v>
      </c>
      <c r="I45" s="2">
        <f t="shared" si="4"/>
        <v>9131.4</v>
      </c>
      <c r="J45" t="s">
        <v>15</v>
      </c>
      <c r="K45" t="s">
        <v>36</v>
      </c>
      <c r="L45">
        <v>75000</v>
      </c>
      <c r="M45" t="str">
        <f t="shared" si="5"/>
        <v>T</v>
      </c>
      <c r="N45" t="str">
        <f t="shared" si="6"/>
        <v>CR11PT CruiserBLA044</v>
      </c>
      <c r="O45" s="13" t="s">
        <v>38</v>
      </c>
      <c r="P45" s="14">
        <v>138561.5</v>
      </c>
    </row>
    <row r="46" spans="1:16" x14ac:dyDescent="0.25">
      <c r="A46" t="s">
        <v>76</v>
      </c>
      <c r="B46" t="str">
        <f t="shared" si="1"/>
        <v>CR</v>
      </c>
      <c r="C46" t="str">
        <f>VLOOKUP(B46,A$56:B$60,2)</f>
        <v>Chrysler</v>
      </c>
      <c r="D46" t="str">
        <f t="shared" si="2"/>
        <v>CAR</v>
      </c>
      <c r="E46" t="str">
        <f>VLOOKUP(D46,C$56:D$66,2)</f>
        <v>Caravan</v>
      </c>
      <c r="F46" t="str">
        <f t="shared" si="3"/>
        <v>99</v>
      </c>
      <c r="G46">
        <f t="shared" si="0"/>
        <v>15</v>
      </c>
      <c r="H46">
        <v>79420.600000000006</v>
      </c>
      <c r="I46" s="2">
        <f t="shared" si="4"/>
        <v>5294.7066666666669</v>
      </c>
      <c r="J46" t="s">
        <v>21</v>
      </c>
      <c r="K46" t="s">
        <v>45</v>
      </c>
      <c r="L46">
        <v>75000</v>
      </c>
      <c r="M46" t="str">
        <f t="shared" si="5"/>
        <v>F</v>
      </c>
      <c r="N46" t="str">
        <f t="shared" si="6"/>
        <v>CR99CaravanGRE045</v>
      </c>
      <c r="O46" s="13" t="s">
        <v>39</v>
      </c>
      <c r="P46" s="14">
        <v>141229.4</v>
      </c>
    </row>
    <row r="47" spans="1:16" x14ac:dyDescent="0.25">
      <c r="A47" t="s">
        <v>77</v>
      </c>
      <c r="B47" t="str">
        <f t="shared" si="1"/>
        <v>CR</v>
      </c>
      <c r="C47" t="str">
        <f>VLOOKUP(B47,A$56:B$60,2)</f>
        <v>Chrysler</v>
      </c>
      <c r="D47" t="str">
        <f t="shared" si="2"/>
        <v>CAR</v>
      </c>
      <c r="E47" t="str">
        <f>VLOOKUP(D47,C$56:D$66,2)</f>
        <v>Caravan</v>
      </c>
      <c r="F47" t="str">
        <f t="shared" si="3"/>
        <v>00</v>
      </c>
      <c r="G47">
        <f t="shared" si="0"/>
        <v>14</v>
      </c>
      <c r="H47">
        <v>77243.100000000006</v>
      </c>
      <c r="I47" s="2">
        <f t="shared" si="4"/>
        <v>5517.3642857142859</v>
      </c>
      <c r="J47" t="s">
        <v>15</v>
      </c>
      <c r="K47" t="s">
        <v>24</v>
      </c>
      <c r="L47">
        <v>75000</v>
      </c>
      <c r="M47" t="str">
        <f t="shared" si="5"/>
        <v>F</v>
      </c>
      <c r="N47" t="str">
        <f t="shared" si="6"/>
        <v>CR00CaravanBLA046</v>
      </c>
      <c r="O47" s="13" t="s">
        <v>16</v>
      </c>
      <c r="P47" s="14">
        <v>305432.40000000002</v>
      </c>
    </row>
    <row r="48" spans="1:16" x14ac:dyDescent="0.25">
      <c r="A48" t="s">
        <v>78</v>
      </c>
      <c r="B48" t="str">
        <f t="shared" si="1"/>
        <v>CR</v>
      </c>
      <c r="C48" t="str">
        <f>VLOOKUP(B48,A$56:B$60,2)</f>
        <v>Chrysler</v>
      </c>
      <c r="D48" t="str">
        <f t="shared" si="2"/>
        <v>CAR</v>
      </c>
      <c r="E48" t="str">
        <f>VLOOKUP(D48,C$56:D$66,2)</f>
        <v>Caravan</v>
      </c>
      <c r="F48" t="str">
        <f t="shared" si="3"/>
        <v>04</v>
      </c>
      <c r="G48">
        <f>IF(14-F48&gt;=0,14-F48,100-F48+14)</f>
        <v>10</v>
      </c>
      <c r="H48">
        <v>72527.199999999997</v>
      </c>
      <c r="I48" s="2">
        <f t="shared" si="4"/>
        <v>7252.7199999999993</v>
      </c>
      <c r="J48" t="s">
        <v>18</v>
      </c>
      <c r="K48" t="s">
        <v>41</v>
      </c>
      <c r="L48">
        <v>75000</v>
      </c>
      <c r="M48" t="str">
        <f t="shared" si="5"/>
        <v>T</v>
      </c>
      <c r="N48" t="str">
        <f t="shared" si="6"/>
        <v>CR04CaravanWHI047</v>
      </c>
      <c r="O48" s="13" t="s">
        <v>52</v>
      </c>
      <c r="P48" s="14">
        <v>177713.9</v>
      </c>
    </row>
    <row r="49" spans="1:16" x14ac:dyDescent="0.25">
      <c r="A49" t="s">
        <v>79</v>
      </c>
      <c r="B49" t="str">
        <f t="shared" si="1"/>
        <v>CR</v>
      </c>
      <c r="C49" t="str">
        <f>VLOOKUP(B49,A$56:B$60,2)</f>
        <v>Chrysler</v>
      </c>
      <c r="D49" t="str">
        <f t="shared" si="2"/>
        <v>CAR</v>
      </c>
      <c r="E49" t="str">
        <f>VLOOKUP(D49,C$56:D$66,2)</f>
        <v>Caravan</v>
      </c>
      <c r="F49" t="str">
        <f t="shared" si="3"/>
        <v>04</v>
      </c>
      <c r="G49">
        <f t="shared" si="0"/>
        <v>10</v>
      </c>
      <c r="H49">
        <v>52699.4</v>
      </c>
      <c r="I49" s="2">
        <f t="shared" si="4"/>
        <v>5269.9400000000005</v>
      </c>
      <c r="J49" t="s">
        <v>57</v>
      </c>
      <c r="K49" t="s">
        <v>41</v>
      </c>
      <c r="L49">
        <v>75000</v>
      </c>
      <c r="M49" t="str">
        <f t="shared" si="5"/>
        <v>T</v>
      </c>
      <c r="N49" t="str">
        <f t="shared" si="6"/>
        <v>CR04CaravanRED048</v>
      </c>
      <c r="O49" s="13" t="s">
        <v>43</v>
      </c>
      <c r="P49" s="14">
        <v>65964.899999999994</v>
      </c>
    </row>
    <row r="50" spans="1:16" x14ac:dyDescent="0.25">
      <c r="A50" t="s">
        <v>80</v>
      </c>
      <c r="B50" t="str">
        <f t="shared" si="1"/>
        <v>HY</v>
      </c>
      <c r="C50" t="str">
        <f>VLOOKUP(B50,A$56:B$60,2)</f>
        <v>Hyundai</v>
      </c>
      <c r="D50" t="str">
        <f t="shared" si="2"/>
        <v>ELA</v>
      </c>
      <c r="E50" t="str">
        <f>VLOOKUP(D50,C$56:D$66,2)</f>
        <v>Elantra</v>
      </c>
      <c r="F50" t="str">
        <f t="shared" si="3"/>
        <v>11</v>
      </c>
      <c r="G50">
        <f t="shared" si="0"/>
        <v>3</v>
      </c>
      <c r="H50">
        <v>29102.3</v>
      </c>
      <c r="I50" s="2">
        <f t="shared" si="4"/>
        <v>9700.7666666666664</v>
      </c>
      <c r="J50" t="s">
        <v>15</v>
      </c>
      <c r="K50" t="s">
        <v>43</v>
      </c>
      <c r="L50">
        <v>100000</v>
      </c>
      <c r="M50" t="str">
        <f t="shared" si="5"/>
        <v>T</v>
      </c>
      <c r="N50" t="str">
        <f t="shared" si="6"/>
        <v>HY11ElantraBLA049</v>
      </c>
      <c r="O50" s="13" t="s">
        <v>36</v>
      </c>
      <c r="P50" s="14">
        <v>130601.59999999999</v>
      </c>
    </row>
    <row r="51" spans="1:16" x14ac:dyDescent="0.25">
      <c r="A51" t="s">
        <v>81</v>
      </c>
      <c r="B51" t="str">
        <f t="shared" si="1"/>
        <v>HY</v>
      </c>
      <c r="C51" t="str">
        <f>VLOOKUP(B51,A$56:B$60,2)</f>
        <v>Hyundai</v>
      </c>
      <c r="D51" t="str">
        <f t="shared" si="2"/>
        <v>ELA</v>
      </c>
      <c r="E51" t="str">
        <f>VLOOKUP(D51,C$56:D$66,2)</f>
        <v>Elantra</v>
      </c>
      <c r="F51" t="str">
        <f t="shared" si="3"/>
        <v>12</v>
      </c>
      <c r="G51">
        <f t="shared" si="0"/>
        <v>2</v>
      </c>
      <c r="H51">
        <v>22282</v>
      </c>
      <c r="I51" s="2">
        <f t="shared" si="4"/>
        <v>11141</v>
      </c>
      <c r="J51" t="s">
        <v>48</v>
      </c>
      <c r="K51" t="s">
        <v>19</v>
      </c>
      <c r="L51">
        <v>100000</v>
      </c>
      <c r="M51" t="str">
        <f t="shared" si="5"/>
        <v>T</v>
      </c>
      <c r="N51" t="str">
        <f t="shared" si="6"/>
        <v>HY12ElantraBLU050</v>
      </c>
      <c r="O51" s="13" t="s">
        <v>34</v>
      </c>
      <c r="P51" s="14">
        <v>19341.7</v>
      </c>
    </row>
    <row r="52" spans="1:16" x14ac:dyDescent="0.25">
      <c r="A52" t="s">
        <v>82</v>
      </c>
      <c r="B52" t="str">
        <f t="shared" si="1"/>
        <v>HY</v>
      </c>
      <c r="C52" t="str">
        <f>VLOOKUP(B52,A$56:B$60,2)</f>
        <v>Hyundai</v>
      </c>
      <c r="D52" t="str">
        <f t="shared" si="2"/>
        <v>ELA</v>
      </c>
      <c r="E52" t="str">
        <f>VLOOKUP(D52,C$56:D$66,2)</f>
        <v>Elantra</v>
      </c>
      <c r="F52" t="str">
        <f t="shared" si="3"/>
        <v>13</v>
      </c>
      <c r="G52">
        <f t="shared" si="0"/>
        <v>1</v>
      </c>
      <c r="H52">
        <v>20223.900000000001</v>
      </c>
      <c r="I52" s="2">
        <f t="shared" si="4"/>
        <v>20223.900000000001</v>
      </c>
      <c r="J52" t="s">
        <v>15</v>
      </c>
      <c r="K52" t="s">
        <v>32</v>
      </c>
      <c r="L52">
        <v>100000</v>
      </c>
      <c r="M52" t="str">
        <f t="shared" si="5"/>
        <v>T</v>
      </c>
      <c r="N52" t="str">
        <f t="shared" si="6"/>
        <v>HY13ElantraBLA051</v>
      </c>
      <c r="O52" s="13" t="s">
        <v>121</v>
      </c>
      <c r="P52" s="14">
        <v>2335987.2999999998</v>
      </c>
    </row>
    <row r="53" spans="1:16" x14ac:dyDescent="0.25">
      <c r="A53" t="s">
        <v>83</v>
      </c>
      <c r="B53" t="str">
        <f t="shared" si="1"/>
        <v>HY</v>
      </c>
      <c r="C53" t="str">
        <f>VLOOKUP(B53,A$56:B$60,2)</f>
        <v>Hyundai</v>
      </c>
      <c r="D53" t="str">
        <f t="shared" si="2"/>
        <v>ELA</v>
      </c>
      <c r="E53" t="str">
        <f>VLOOKUP(D53,C$56:D$66,2)</f>
        <v>Elantra</v>
      </c>
      <c r="F53" t="str">
        <f t="shared" si="3"/>
        <v>13</v>
      </c>
      <c r="G53">
        <f t="shared" si="0"/>
        <v>1</v>
      </c>
      <c r="H53">
        <v>22188.5</v>
      </c>
      <c r="I53" s="2">
        <f t="shared" si="4"/>
        <v>22188.5</v>
      </c>
      <c r="J53" t="s">
        <v>48</v>
      </c>
      <c r="K53" t="s">
        <v>26</v>
      </c>
      <c r="L53">
        <v>100000</v>
      </c>
      <c r="M53" t="str">
        <f t="shared" si="5"/>
        <v>T</v>
      </c>
      <c r="N53" t="str">
        <f t="shared" si="6"/>
        <v>HY13ElantraBLU052</v>
      </c>
    </row>
    <row r="56" spans="1:16" x14ac:dyDescent="0.25">
      <c r="A56" t="s">
        <v>84</v>
      </c>
      <c r="B56" t="s">
        <v>85</v>
      </c>
      <c r="C56" t="s">
        <v>94</v>
      </c>
      <c r="D56" t="s">
        <v>95</v>
      </c>
    </row>
    <row r="57" spans="1:16" x14ac:dyDescent="0.25">
      <c r="A57" t="s">
        <v>92</v>
      </c>
      <c r="B57" t="s">
        <v>93</v>
      </c>
      <c r="C57" t="s">
        <v>104</v>
      </c>
      <c r="D57" t="s">
        <v>105</v>
      </c>
    </row>
    <row r="58" spans="1:16" x14ac:dyDescent="0.25">
      <c r="A58" t="s">
        <v>90</v>
      </c>
      <c r="B58" t="s">
        <v>91</v>
      </c>
      <c r="C58" t="s">
        <v>106</v>
      </c>
      <c r="D58" t="s">
        <v>107</v>
      </c>
    </row>
    <row r="59" spans="1:16" x14ac:dyDescent="0.25">
      <c r="A59" t="s">
        <v>86</v>
      </c>
      <c r="B59" t="s">
        <v>87</v>
      </c>
      <c r="C59" t="s">
        <v>100</v>
      </c>
      <c r="D59" t="s">
        <v>101</v>
      </c>
    </row>
    <row r="60" spans="1:16" x14ac:dyDescent="0.25">
      <c r="A60" t="s">
        <v>88</v>
      </c>
      <c r="B60" t="s">
        <v>89</v>
      </c>
      <c r="C60" t="s">
        <v>102</v>
      </c>
      <c r="D60" t="s">
        <v>103</v>
      </c>
    </row>
    <row r="61" spans="1:16" x14ac:dyDescent="0.25">
      <c r="C61" t="s">
        <v>96</v>
      </c>
      <c r="D61" t="s">
        <v>97</v>
      </c>
    </row>
    <row r="62" spans="1:16" x14ac:dyDescent="0.25">
      <c r="C62" t="s">
        <v>98</v>
      </c>
      <c r="D62" t="s">
        <v>99</v>
      </c>
    </row>
    <row r="63" spans="1:16" x14ac:dyDescent="0.25">
      <c r="C63" t="s">
        <v>108</v>
      </c>
      <c r="D63" t="s">
        <v>109</v>
      </c>
    </row>
    <row r="64" spans="1:16" x14ac:dyDescent="0.25">
      <c r="C64" t="s">
        <v>110</v>
      </c>
      <c r="D64" t="s">
        <v>111</v>
      </c>
    </row>
    <row r="65" spans="3:4" x14ac:dyDescent="0.25">
      <c r="C65" t="s">
        <v>112</v>
      </c>
      <c r="D65" t="s">
        <v>113</v>
      </c>
    </row>
    <row r="66" spans="3:4" x14ac:dyDescent="0.25">
      <c r="C66" t="s">
        <v>114</v>
      </c>
      <c r="D66" t="s">
        <v>115</v>
      </c>
    </row>
  </sheetData>
  <sortState xmlns:xlrd2="http://schemas.microsoft.com/office/spreadsheetml/2017/richdata2" ref="D55:E66">
    <sortCondition ref="D55:D66"/>
  </sortState>
  <conditionalFormatting sqref="M2:M53">
    <cfRule type="cellIs" dxfId="3" priority="2" operator="equal">
      <formula>"F"</formula>
    </cfRule>
    <cfRule type="cellIs" dxfId="2" priority="3" operator="equal">
      <formula>"""F"""</formula>
    </cfRule>
  </conditionalFormatting>
  <conditionalFormatting sqref="H2:H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