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Ледокол\Desktop\хнеу\3 курс\1 семестр\Основи математичного моделювання\"/>
    </mc:Choice>
  </mc:AlternateContent>
  <bookViews>
    <workbookView xWindow="0" yWindow="0" windowWidth="21570" windowHeight="8085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H30" i="1" l="1"/>
  <c r="B28" i="1" a="1"/>
  <c r="B28" i="1" s="1"/>
  <c r="B16" i="1" a="1"/>
  <c r="D18" i="1" s="1"/>
  <c r="B13" i="1"/>
  <c r="D12" i="1"/>
  <c r="C12" i="1"/>
  <c r="B12" i="1"/>
  <c r="D16" i="1" l="1"/>
  <c r="B18" i="1"/>
  <c r="B29" i="1"/>
  <c r="C16" i="1"/>
  <c r="D17" i="1"/>
  <c r="B16" i="1"/>
  <c r="B17" i="1"/>
  <c r="C18" i="1"/>
  <c r="B30" i="1"/>
  <c r="C17" i="1"/>
  <c r="C21" i="1" l="1"/>
  <c r="B23" i="1" a="1"/>
  <c r="B25" i="1" l="1"/>
  <c r="D23" i="1"/>
  <c r="D24" i="1"/>
  <c r="C23" i="1"/>
  <c r="C25" i="1"/>
  <c r="B24" i="1"/>
  <c r="B23" i="1"/>
  <c r="D25" i="1"/>
  <c r="C24" i="1"/>
  <c r="B33" i="1" l="1" a="1"/>
  <c r="B35" i="1" l="1"/>
  <c r="G21" i="1" s="1"/>
  <c r="B34" i="1"/>
  <c r="G20" i="1" s="1"/>
  <c r="B33" i="1"/>
  <c r="G19" i="1" s="1"/>
  <c r="E9" i="1" l="1"/>
  <c r="E5" i="1"/>
  <c r="E11" i="1"/>
  <c r="E7" i="1"/>
  <c r="E3" i="1"/>
  <c r="E10" i="1"/>
  <c r="E6" i="1"/>
  <c r="E2" i="1"/>
  <c r="E8" i="1"/>
  <c r="E4" i="1"/>
  <c r="H2" i="1" l="1"/>
  <c r="E12" i="1"/>
  <c r="F2" i="1"/>
  <c r="H7" i="1"/>
  <c r="I7" i="1" s="1"/>
  <c r="F7" i="1"/>
  <c r="G7" i="1" s="1"/>
  <c r="H6" i="1"/>
  <c r="I6" i="1" s="1"/>
  <c r="F6" i="1"/>
  <c r="G6" i="1" s="1"/>
  <c r="H11" i="1"/>
  <c r="I11" i="1" s="1"/>
  <c r="F11" i="1"/>
  <c r="G11" i="1" s="1"/>
  <c r="F4" i="1"/>
  <c r="G4" i="1" s="1"/>
  <c r="H4" i="1"/>
  <c r="I4" i="1" s="1"/>
  <c r="H10" i="1"/>
  <c r="I10" i="1" s="1"/>
  <c r="F10" i="1"/>
  <c r="G10" i="1" s="1"/>
  <c r="F5" i="1"/>
  <c r="G5" i="1" s="1"/>
  <c r="H5" i="1"/>
  <c r="I5" i="1" s="1"/>
  <c r="F8" i="1"/>
  <c r="G8" i="1" s="1"/>
  <c r="H8" i="1"/>
  <c r="I8" i="1" s="1"/>
  <c r="H3" i="1"/>
  <c r="I3" i="1" s="1"/>
  <c r="F3" i="1"/>
  <c r="G3" i="1" s="1"/>
  <c r="F9" i="1"/>
  <c r="G9" i="1" s="1"/>
  <c r="H9" i="1"/>
  <c r="I9" i="1" s="1"/>
  <c r="F12" i="1" l="1"/>
  <c r="G2" i="1"/>
  <c r="G12" i="1" s="1"/>
  <c r="H12" i="1"/>
  <c r="I2" i="1"/>
  <c r="I12" i="1" s="1"/>
  <c r="H26" i="1" s="1"/>
</calcChain>
</file>

<file path=xl/sharedStrings.xml><?xml version="1.0" encoding="utf-8"?>
<sst xmlns="http://schemas.openxmlformats.org/spreadsheetml/2006/main" count="24" uniqueCount="24">
  <si>
    <t>n</t>
  </si>
  <si>
    <t>yi</t>
  </si>
  <si>
    <t>xi1</t>
  </si>
  <si>
    <t>xi2</t>
  </si>
  <si>
    <t>y mod</t>
  </si>
  <si>
    <t>ymod-y</t>
  </si>
  <si>
    <t>(ymod-y)^2</t>
  </si>
  <si>
    <t>ymod-yср</t>
  </si>
  <si>
    <t>(ymod-ycp)^2</t>
  </si>
  <si>
    <t>R=</t>
  </si>
  <si>
    <t>Сума</t>
  </si>
  <si>
    <t>Ср. зн.</t>
  </si>
  <si>
    <t>R'=</t>
  </si>
  <si>
    <t>R'*R =</t>
  </si>
  <si>
    <t>a0 =</t>
  </si>
  <si>
    <t>a1=</t>
  </si>
  <si>
    <t>a2=</t>
  </si>
  <si>
    <t>(R'*R)^-1 =</t>
  </si>
  <si>
    <t>F табл. =</t>
  </si>
  <si>
    <t>37,92 &gt; 0,17</t>
  </si>
  <si>
    <t>a =</t>
  </si>
  <si>
    <t>37,92 &gt; 0,17 тобто можна сказати, що дана модель з 85% довірчою вірогідністю адекватна.</t>
  </si>
  <si>
    <t>рівень значущості 15%</t>
  </si>
  <si>
    <t>ймовірність =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</si>
</sst>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b/>
      <i/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.25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5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2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 vertical="center"/>
    </xf>
    <xf numFmtId="2" fontId="2" fillId="0" borderId="2" xfId="0" applyNumberFormat="1" applyFont="1" applyBorder="1">
      <alignment vertical="center"/>
    </xf>
    <xf numFmtId="2" fontId="2" fillId="0" borderId="0" xfId="0" applyNumberFormat="1" applyFont="1">
      <alignment vertical="center"/>
    </xf>
    <xf numFmtId="2" fontId="2" fillId="0" borderId="3" xfId="0" applyNumberFormat="1" applyFont="1" applyBorder="1">
      <alignment vertical="center"/>
    </xf>
    <xf numFmtId="2" fontId="2" fillId="0" borderId="4" xfId="0" applyNumberFormat="1" applyFont="1" applyBorder="1">
      <alignment vertical="center"/>
    </xf>
    <xf numFmtId="2" fontId="3" fillId="0" borderId="0" xfId="0" applyNumberFormat="1" applyFont="1" applyAlignment="1"/>
    <xf numFmtId="2" fontId="3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572135</xdr:colOff>
      <xdr:row>19</xdr:row>
      <xdr:rowOff>142875</xdr:rowOff>
    </xdr:from>
    <xdr:to>
      <xdr:col>1</xdr:col>
      <xdr:colOff>676910</xdr:colOff>
      <xdr:row>21</xdr:row>
      <xdr:rowOff>38100</xdr:rowOff>
    </xdr:to>
    <xdr:pic>
      <xdr:nvPicPr>
        <xdr:cNvPr id="8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2135" y="3762375"/>
          <a:ext cx="771525" cy="2762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105410</xdr:colOff>
      <xdr:row>27</xdr:row>
      <xdr:rowOff>152400</xdr:rowOff>
    </xdr:from>
    <xdr:to>
      <xdr:col>0</xdr:col>
      <xdr:colOff>534035</xdr:colOff>
      <xdr:row>29</xdr:row>
      <xdr:rowOff>0</xdr:rowOff>
    </xdr:to>
    <xdr:pic>
      <xdr:nvPicPr>
        <xdr:cNvPr id="9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5410" y="5295900"/>
          <a:ext cx="428625" cy="2286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28575</xdr:colOff>
      <xdr:row>22</xdr:row>
      <xdr:rowOff>161925</xdr:rowOff>
    </xdr:from>
    <xdr:to>
      <xdr:col>6</xdr:col>
      <xdr:colOff>962025</xdr:colOff>
      <xdr:row>28</xdr:row>
      <xdr:rowOff>121285</xdr:rowOff>
    </xdr:to>
    <xdr:pic>
      <xdr:nvPicPr>
        <xdr:cNvPr id="2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6750" y="4352925"/>
          <a:ext cx="1809750" cy="110236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19050</xdr:colOff>
      <xdr:row>15</xdr:row>
      <xdr:rowOff>161925</xdr:rowOff>
    </xdr:from>
    <xdr:to>
      <xdr:col>7</xdr:col>
      <xdr:colOff>438150</xdr:colOff>
      <xdr:row>17</xdr:row>
      <xdr:rowOff>47625</xdr:rowOff>
    </xdr:to>
    <xdr:pic>
      <xdr:nvPicPr>
        <xdr:cNvPr id="3" name="Рисунок 6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67225" y="3019425"/>
          <a:ext cx="2305050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9525</xdr:colOff>
      <xdr:row>30</xdr:row>
      <xdr:rowOff>95250</xdr:rowOff>
    </xdr:from>
    <xdr:to>
      <xdr:col>5</xdr:col>
      <xdr:colOff>838200</xdr:colOff>
      <xdr:row>31</xdr:row>
      <xdr:rowOff>142875</xdr:rowOff>
    </xdr:to>
    <xdr:pic>
      <xdr:nvPicPr>
        <xdr:cNvPr id="4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57700" y="5810250"/>
          <a:ext cx="828675" cy="238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I31" sqref="I31"/>
    </sheetView>
  </sheetViews>
  <sheetFormatPr defaultColWidth="9.140625" defaultRowHeight="15"/>
  <cols>
    <col min="1" max="1" width="10" style="3" customWidth="1"/>
    <col min="2" max="4" width="14" style="3"/>
    <col min="5" max="5" width="14.7109375" style="3" customWidth="1"/>
    <col min="6" max="6" width="13.140625" style="3" customWidth="1"/>
    <col min="7" max="7" width="15.140625" style="3" customWidth="1"/>
    <col min="8" max="8" width="13.5703125" style="3" customWidth="1"/>
    <col min="9" max="9" width="15" style="3" customWidth="1"/>
    <col min="10" max="10" width="11.140625" style="3" customWidth="1"/>
    <col min="11" max="11" width="12.5703125" style="3" customWidth="1"/>
    <col min="12" max="16384" width="9.140625" style="3"/>
  </cols>
  <sheetData>
    <row r="1" spans="1:2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spans="1:21">
      <c r="A2" s="4">
        <v>1</v>
      </c>
      <c r="B2" s="27">
        <v>77</v>
      </c>
      <c r="C2" s="27">
        <v>12.3</v>
      </c>
      <c r="D2" s="27">
        <v>11.4</v>
      </c>
      <c r="E2" s="28">
        <f>$G$19+$G$20*C2+$G$21*D2</f>
        <v>69.125139522709475</v>
      </c>
      <c r="F2" s="28">
        <f>E2-B2</f>
        <v>-7.8748604772905253</v>
      </c>
      <c r="G2" s="27">
        <f>F2^2</f>
        <v>62.013427536792356</v>
      </c>
      <c r="H2" s="27">
        <f>E2-$B$13</f>
        <v>-9.5748604772905281</v>
      </c>
      <c r="I2" s="27">
        <f>H2^2</f>
        <v>91.677953159580198</v>
      </c>
      <c r="L2" s="6">
        <v>1</v>
      </c>
      <c r="M2" s="7">
        <v>12.3</v>
      </c>
      <c r="N2" s="8">
        <v>11.4</v>
      </c>
    </row>
    <row r="3" spans="1:21">
      <c r="A3" s="4">
        <v>2</v>
      </c>
      <c r="B3" s="27">
        <v>54</v>
      </c>
      <c r="C3" s="27">
        <v>10.5</v>
      </c>
      <c r="D3" s="27">
        <v>10.9</v>
      </c>
      <c r="E3" s="28">
        <f t="shared" ref="E3:E11" si="0">$G$19+$G$20*C3+$G$21*D3</f>
        <v>54.768187405498885</v>
      </c>
      <c r="F3" s="28">
        <f t="shared" ref="F3:F11" si="1">E3-B3</f>
        <v>0.76818740549888531</v>
      </c>
      <c r="G3" s="27">
        <f t="shared" ref="G3:G11" si="2">F3^2</f>
        <v>0.59011188996710884</v>
      </c>
      <c r="H3" s="27">
        <f t="shared" ref="H3:H11" si="3">E3-$B$13</f>
        <v>-23.931812594501118</v>
      </c>
      <c r="I3" s="27">
        <f t="shared" ref="I3:I11" si="4">H3^2</f>
        <v>572.73165405832231</v>
      </c>
      <c r="L3" s="6">
        <v>1</v>
      </c>
      <c r="M3" s="7">
        <v>10.5</v>
      </c>
      <c r="N3" s="8">
        <v>10.9</v>
      </c>
    </row>
    <row r="4" spans="1:21">
      <c r="A4" s="4">
        <v>3</v>
      </c>
      <c r="B4" s="27">
        <v>57</v>
      </c>
      <c r="C4" s="27">
        <v>11.9</v>
      </c>
      <c r="D4" s="27">
        <v>11.2</v>
      </c>
      <c r="E4" s="28">
        <f t="shared" si="0"/>
        <v>65.664636817028807</v>
      </c>
      <c r="F4" s="28">
        <f t="shared" si="1"/>
        <v>8.6646368170288071</v>
      </c>
      <c r="G4" s="27">
        <f t="shared" si="2"/>
        <v>75.075931171011092</v>
      </c>
      <c r="H4" s="27">
        <f t="shared" si="3"/>
        <v>-13.035363182971196</v>
      </c>
      <c r="I4" s="27">
        <f t="shared" si="4"/>
        <v>169.92069331196095</v>
      </c>
      <c r="L4" s="6">
        <v>1</v>
      </c>
      <c r="M4" s="7">
        <v>11.9</v>
      </c>
      <c r="N4" s="8">
        <v>11.2</v>
      </c>
    </row>
    <row r="5" spans="1:21">
      <c r="A5" s="4">
        <v>4</v>
      </c>
      <c r="B5" s="27">
        <v>78</v>
      </c>
      <c r="C5" s="27">
        <v>12.8</v>
      </c>
      <c r="D5" s="27">
        <v>12.4</v>
      </c>
      <c r="E5" s="28">
        <f t="shared" si="0"/>
        <v>75.729474264221068</v>
      </c>
      <c r="F5" s="28">
        <f t="shared" si="1"/>
        <v>-2.2705257357789321</v>
      </c>
      <c r="G5" s="27">
        <f t="shared" si="2"/>
        <v>5.1552871168344607</v>
      </c>
      <c r="H5" s="27">
        <f t="shared" si="3"/>
        <v>-2.970525735778935</v>
      </c>
      <c r="I5" s="27">
        <f t="shared" si="4"/>
        <v>8.8240231469249828</v>
      </c>
      <c r="L5" s="6">
        <v>1</v>
      </c>
      <c r="M5" s="7">
        <v>12.8</v>
      </c>
      <c r="N5" s="8">
        <v>12.4</v>
      </c>
    </row>
    <row r="6" spans="1:21">
      <c r="A6" s="4">
        <v>5</v>
      </c>
      <c r="B6" s="27">
        <v>72</v>
      </c>
      <c r="C6" s="27">
        <v>12.4</v>
      </c>
      <c r="D6" s="27">
        <v>11.9</v>
      </c>
      <c r="E6" s="28">
        <f t="shared" si="0"/>
        <v>71.357489014776093</v>
      </c>
      <c r="F6" s="28">
        <f t="shared" si="1"/>
        <v>-0.64251098522390748</v>
      </c>
      <c r="G6" s="27">
        <f t="shared" si="2"/>
        <v>0.41282036613339623</v>
      </c>
      <c r="H6" s="27">
        <f t="shared" si="3"/>
        <v>-7.3425109852239103</v>
      </c>
      <c r="I6" s="27">
        <f t="shared" si="4"/>
        <v>53.912467568133799</v>
      </c>
      <c r="K6" s="9" t="s">
        <v>9</v>
      </c>
      <c r="L6" s="6">
        <v>1</v>
      </c>
      <c r="M6" s="7">
        <v>12.4</v>
      </c>
      <c r="N6" s="8">
        <v>11.9</v>
      </c>
    </row>
    <row r="7" spans="1:21">
      <c r="A7" s="4">
        <v>6</v>
      </c>
      <c r="B7" s="27">
        <v>75</v>
      </c>
      <c r="C7" s="27">
        <v>12.7</v>
      </c>
      <c r="D7" s="27">
        <v>12.2</v>
      </c>
      <c r="E7" s="28">
        <f t="shared" si="0"/>
        <v>74.408607315918729</v>
      </c>
      <c r="F7" s="28">
        <f t="shared" si="1"/>
        <v>-0.59139268408127066</v>
      </c>
      <c r="G7" s="27">
        <f t="shared" si="2"/>
        <v>0.34974530678484961</v>
      </c>
      <c r="H7" s="27">
        <f t="shared" si="3"/>
        <v>-4.2913926840812735</v>
      </c>
      <c r="I7" s="27">
        <f t="shared" si="4"/>
        <v>18.416051168986275</v>
      </c>
      <c r="L7" s="6">
        <v>1</v>
      </c>
      <c r="M7" s="7">
        <v>12.7</v>
      </c>
      <c r="N7" s="8">
        <v>12.2</v>
      </c>
    </row>
    <row r="8" spans="1:21">
      <c r="A8" s="4">
        <v>7</v>
      </c>
      <c r="B8" s="27">
        <v>85</v>
      </c>
      <c r="C8" s="27">
        <v>14.4</v>
      </c>
      <c r="D8" s="27">
        <v>13.9</v>
      </c>
      <c r="E8" s="28">
        <f t="shared" si="0"/>
        <v>91.698277689060433</v>
      </c>
      <c r="F8" s="28">
        <f t="shared" si="1"/>
        <v>6.6982776890604327</v>
      </c>
      <c r="G8" s="27">
        <f t="shared" si="2"/>
        <v>44.866923999764772</v>
      </c>
      <c r="H8" s="27">
        <f t="shared" si="3"/>
        <v>12.99827768906043</v>
      </c>
      <c r="I8" s="27">
        <f t="shared" si="4"/>
        <v>168.95522288192615</v>
      </c>
      <c r="L8" s="6">
        <v>1</v>
      </c>
      <c r="M8" s="7">
        <v>14.4</v>
      </c>
      <c r="N8" s="8">
        <v>13.9</v>
      </c>
    </row>
    <row r="9" spans="1:21">
      <c r="A9" s="4">
        <v>8</v>
      </c>
      <c r="B9" s="27">
        <v>91</v>
      </c>
      <c r="C9" s="27">
        <v>13.9</v>
      </c>
      <c r="D9" s="27">
        <v>14.1</v>
      </c>
      <c r="E9" s="28">
        <f t="shared" si="0"/>
        <v>88.73987312260607</v>
      </c>
      <c r="F9" s="28">
        <f t="shared" si="1"/>
        <v>-2.2601268773939296</v>
      </c>
      <c r="G9" s="27">
        <f t="shared" si="2"/>
        <v>5.1081735019184347</v>
      </c>
      <c r="H9" s="27">
        <f t="shared" si="3"/>
        <v>10.039873122606068</v>
      </c>
      <c r="I9" s="27">
        <f t="shared" si="4"/>
        <v>100.79905231802771</v>
      </c>
      <c r="L9" s="6">
        <v>1</v>
      </c>
      <c r="M9" s="7">
        <v>13.9</v>
      </c>
      <c r="N9" s="8">
        <v>14.1</v>
      </c>
    </row>
    <row r="10" spans="1:21">
      <c r="A10" s="4">
        <v>9</v>
      </c>
      <c r="B10" s="27">
        <v>96</v>
      </c>
      <c r="C10" s="27">
        <v>14.5</v>
      </c>
      <c r="D10" s="27">
        <v>13.9</v>
      </c>
      <c r="E10" s="28">
        <f t="shared" si="0"/>
        <v>92.411489608186542</v>
      </c>
      <c r="F10" s="28">
        <f t="shared" si="1"/>
        <v>-3.5885103918134575</v>
      </c>
      <c r="G10" s="27">
        <f t="shared" si="2"/>
        <v>12.877406832153175</v>
      </c>
      <c r="H10" s="27">
        <f t="shared" si="3"/>
        <v>13.71148960818654</v>
      </c>
      <c r="I10" s="27">
        <f t="shared" si="4"/>
        <v>188.00494727540746</v>
      </c>
      <c r="L10" s="6">
        <v>1</v>
      </c>
      <c r="M10" s="7">
        <v>14.5</v>
      </c>
      <c r="N10" s="8">
        <v>13.9</v>
      </c>
    </row>
    <row r="11" spans="1:21">
      <c r="A11" s="4">
        <v>10</v>
      </c>
      <c r="B11" s="27">
        <v>102</v>
      </c>
      <c r="C11" s="27">
        <v>15.7</v>
      </c>
      <c r="D11" s="27">
        <v>14.6</v>
      </c>
      <c r="E11" s="28">
        <f t="shared" si="0"/>
        <v>103.09682523981664</v>
      </c>
      <c r="F11" s="28">
        <f t="shared" si="1"/>
        <v>1.0968252398166385</v>
      </c>
      <c r="G11" s="27">
        <f t="shared" si="2"/>
        <v>1.2030256066988265</v>
      </c>
      <c r="H11" s="27">
        <f t="shared" si="3"/>
        <v>24.396825239816636</v>
      </c>
      <c r="I11" s="27">
        <f t="shared" si="4"/>
        <v>595.20508178215402</v>
      </c>
      <c r="L11" s="6">
        <v>1</v>
      </c>
      <c r="M11" s="7">
        <v>15.7</v>
      </c>
      <c r="N11" s="8">
        <v>14.6</v>
      </c>
    </row>
    <row r="12" spans="1:21">
      <c r="A12" s="10" t="s">
        <v>10</v>
      </c>
      <c r="B12" s="28">
        <f>SUM(B2:B11)</f>
        <v>787</v>
      </c>
      <c r="C12" s="28">
        <f t="shared" ref="C12:I12" si="5">SUM(C2:C11)</f>
        <v>131.1</v>
      </c>
      <c r="D12" s="28">
        <f t="shared" si="5"/>
        <v>126.5</v>
      </c>
      <c r="E12" s="28">
        <f t="shared" si="5"/>
        <v>786.99999999982288</v>
      </c>
      <c r="F12" s="28">
        <f t="shared" si="5"/>
        <v>-1.7725909629007219E-10</v>
      </c>
      <c r="G12" s="28">
        <f t="shared" si="5"/>
        <v>207.65285332805846</v>
      </c>
      <c r="H12" s="28">
        <f t="shared" si="5"/>
        <v>-1.772875179995026E-10</v>
      </c>
      <c r="I12" s="28">
        <f t="shared" si="5"/>
        <v>1968.447146671424</v>
      </c>
      <c r="L12" s="11"/>
      <c r="M12" s="11"/>
      <c r="N12" s="11"/>
      <c r="O12" s="11"/>
      <c r="P12" s="11"/>
      <c r="Q12" s="11"/>
      <c r="R12" s="11"/>
      <c r="S12" s="11"/>
    </row>
    <row r="13" spans="1:21">
      <c r="A13" s="10" t="s">
        <v>11</v>
      </c>
      <c r="B13" s="5">
        <f>AVERAGE(B2:B11)</f>
        <v>78.7</v>
      </c>
      <c r="C13" s="5"/>
      <c r="D13" s="5"/>
      <c r="E13" s="5"/>
      <c r="F13" s="5"/>
      <c r="G13" s="5"/>
      <c r="H13" s="5"/>
      <c r="I13" s="5"/>
      <c r="K13" s="9"/>
      <c r="L13" s="11"/>
      <c r="M13" s="11"/>
      <c r="N13" s="11"/>
      <c r="O13" s="11"/>
      <c r="P13" s="11"/>
      <c r="Q13" s="11"/>
      <c r="R13" s="11"/>
      <c r="S13" s="11"/>
    </row>
    <row r="14" spans="1:21">
      <c r="F14" s="9"/>
      <c r="K14" s="9"/>
      <c r="L14" s="6">
        <v>1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2">
        <v>1</v>
      </c>
    </row>
    <row r="15" spans="1:21">
      <c r="F15" s="9"/>
      <c r="K15" s="9" t="s">
        <v>12</v>
      </c>
      <c r="L15" s="13">
        <v>12.3</v>
      </c>
      <c r="M15" s="7">
        <v>10.5</v>
      </c>
      <c r="N15" s="7">
        <v>11.9</v>
      </c>
      <c r="O15" s="7">
        <v>12.8</v>
      </c>
      <c r="P15" s="7">
        <v>12.4</v>
      </c>
      <c r="Q15" s="7">
        <v>12.7</v>
      </c>
      <c r="R15" s="7">
        <v>14.4</v>
      </c>
      <c r="S15" s="7">
        <v>13.9</v>
      </c>
      <c r="T15" s="7">
        <v>14.5</v>
      </c>
      <c r="U15" s="8">
        <v>15.7</v>
      </c>
    </row>
    <row r="16" spans="1:21">
      <c r="B16" s="14">
        <f t="array" ref="B16:D18">MMULT(L14:U16,L2:N11)</f>
        <v>10</v>
      </c>
      <c r="C16" s="3">
        <v>131.1</v>
      </c>
      <c r="D16" s="15">
        <v>126.5</v>
      </c>
      <c r="F16" s="9"/>
      <c r="L16" s="13">
        <v>11.4</v>
      </c>
      <c r="M16" s="7">
        <v>10.9</v>
      </c>
      <c r="N16" s="7">
        <v>11.2</v>
      </c>
      <c r="O16" s="7">
        <v>12.4</v>
      </c>
      <c r="P16" s="7">
        <v>11.9</v>
      </c>
      <c r="Q16" s="7">
        <v>12.2</v>
      </c>
      <c r="R16" s="7">
        <v>13.9</v>
      </c>
      <c r="S16" s="7">
        <v>14.1</v>
      </c>
      <c r="T16" s="7">
        <v>13.9</v>
      </c>
      <c r="U16" s="8">
        <v>14.6</v>
      </c>
    </row>
    <row r="17" spans="1:17">
      <c r="A17" s="9" t="s">
        <v>13</v>
      </c>
      <c r="B17" s="14">
        <v>131.1</v>
      </c>
      <c r="C17" s="3">
        <v>1739.3500000000001</v>
      </c>
      <c r="D17" s="15">
        <v>1676.09</v>
      </c>
    </row>
    <row r="18" spans="1:17">
      <c r="A18" s="16"/>
      <c r="B18" s="17">
        <v>126.5</v>
      </c>
      <c r="C18" s="18">
        <v>1676.09</v>
      </c>
      <c r="D18" s="15">
        <v>1616.8100000000002</v>
      </c>
    </row>
    <row r="19" spans="1:17">
      <c r="F19" s="9" t="s">
        <v>14</v>
      </c>
      <c r="G19" s="30">
        <f>$B$33</f>
        <v>-53.236263192846309</v>
      </c>
    </row>
    <row r="20" spans="1:17">
      <c r="F20" s="9" t="s">
        <v>15</v>
      </c>
      <c r="G20" s="30">
        <f>$B$34</f>
        <v>7.1321191912611539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>
      <c r="C21" s="20">
        <f>MDETERM(B16:D18)</f>
        <v>297.2634000000636</v>
      </c>
      <c r="F21" s="9" t="s">
        <v>16</v>
      </c>
      <c r="G21" s="30">
        <f>$B$35</f>
        <v>3.0382751458810162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>
      <c r="G22" s="21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>
      <c r="B23" s="29">
        <f t="array" ref="B23:D25">MINVERSE(B16:D18)</f>
        <v>9.8255802766165292</v>
      </c>
      <c r="C23" s="30">
        <v>0.20720344314167388</v>
      </c>
      <c r="D23" s="31">
        <v>-0.9835586890279745</v>
      </c>
    </row>
    <row r="24" spans="1:17">
      <c r="A24" s="9" t="s">
        <v>17</v>
      </c>
      <c r="B24" s="29">
        <v>0.20720344314156025</v>
      </c>
      <c r="C24" s="30">
        <v>0.55792270424130852</v>
      </c>
      <c r="D24" s="31">
        <v>-0.59459052140277591</v>
      </c>
    </row>
    <row r="25" spans="1:17">
      <c r="B25" s="29">
        <v>-0.98355868902785648</v>
      </c>
      <c r="C25" s="30">
        <v>-0.59459052140278479</v>
      </c>
      <c r="D25" s="31">
        <v>0.69396366993030556</v>
      </c>
    </row>
    <row r="26" spans="1:17">
      <c r="F26" s="21"/>
      <c r="G26" s="21"/>
      <c r="H26" s="33">
        <f>(I12/2)/(G12/8)</f>
        <v>37.918037053150258</v>
      </c>
    </row>
    <row r="27" spans="1:17">
      <c r="F27" s="19"/>
      <c r="G27" s="19"/>
      <c r="H27" s="34"/>
    </row>
    <row r="28" spans="1:17">
      <c r="B28" s="22">
        <f t="array" ref="B28:B30">MMULT(L14:U16,B2:B11)</f>
        <v>787</v>
      </c>
      <c r="F28" s="19"/>
      <c r="G28" s="19"/>
      <c r="H28" s="34"/>
    </row>
    <row r="29" spans="1:17">
      <c r="B29" s="22">
        <v>10518.4</v>
      </c>
      <c r="F29" s="19"/>
      <c r="G29" s="19"/>
      <c r="H29" s="34"/>
    </row>
    <row r="30" spans="1:17">
      <c r="B30" s="22">
        <v>10132</v>
      </c>
      <c r="F30" s="23"/>
      <c r="G30" s="23" t="s">
        <v>18</v>
      </c>
      <c r="H30" s="34">
        <f>FINV(0.85,2,8)</f>
        <v>0.16586565139737713</v>
      </c>
    </row>
    <row r="31" spans="1:17">
      <c r="F31" s="19"/>
      <c r="G31" s="19"/>
      <c r="H31" s="19"/>
    </row>
    <row r="32" spans="1:17">
      <c r="F32" s="19"/>
      <c r="G32" s="24"/>
      <c r="H32" s="19"/>
    </row>
    <row r="33" spans="1:10">
      <c r="B33" s="32">
        <f t="array" ref="B33:B35">MMULT(B23:D25,B28:B30)</f>
        <v>-53.236263192846309</v>
      </c>
      <c r="F33" s="24" t="s">
        <v>19</v>
      </c>
      <c r="G33" s="19"/>
      <c r="H33" s="19"/>
    </row>
    <row r="34" spans="1:10">
      <c r="A34" s="9" t="s">
        <v>20</v>
      </c>
      <c r="B34" s="32">
        <v>7.1321191912611539</v>
      </c>
      <c r="F34" s="19"/>
      <c r="G34" s="19"/>
      <c r="H34" s="19"/>
    </row>
    <row r="35" spans="1:10">
      <c r="B35" s="32">
        <v>3.0382751458810162</v>
      </c>
      <c r="F35" s="19"/>
      <c r="G35" s="19"/>
      <c r="H35" s="19"/>
    </row>
    <row r="36" spans="1:10" ht="33.950000000000003" customHeight="1">
      <c r="F36" s="25" t="s">
        <v>21</v>
      </c>
      <c r="G36" s="25"/>
      <c r="H36" s="25"/>
      <c r="I36" s="25"/>
      <c r="J36" s="25"/>
    </row>
    <row r="37" spans="1:10">
      <c r="A37" s="26" t="s">
        <v>22</v>
      </c>
      <c r="B37" s="26"/>
    </row>
    <row r="38" spans="1:10">
      <c r="A38" s="26" t="s">
        <v>23</v>
      </c>
      <c r="B38" s="26"/>
    </row>
  </sheetData>
  <mergeCells count="3">
    <mergeCell ref="F36:J36"/>
    <mergeCell ref="A37:B37"/>
    <mergeCell ref="A38:B38"/>
  </mergeCells>
  <pageMargins left="0.75" right="0.75" top="1" bottom="1" header="0.5" footer="0.5"/>
  <ignoredErrors>
    <ignoredError sqref="H2:H11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anzhel_sofia</dc:creator>
  <cp:lastModifiedBy>Пользователь Windows</cp:lastModifiedBy>
  <dcterms:created xsi:type="dcterms:W3CDTF">2023-09-26T10:48:00Z</dcterms:created>
  <dcterms:modified xsi:type="dcterms:W3CDTF">2023-10-24T21:00:06Z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9F216CB1FED140C2BAB05DF908278BC1</vt:lpwstr>
  </property>
  <property fmtid="{D5CDD505-2E9C-101B-9397-08002B2CF9AE}" pid="3" name="KSOProductBuildVer">
    <vt:lpwstr>1049-11.2.0.11225</vt:lpwstr>
  </property>
</Properties>
</file>