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SMB\RPI\Burchett_Market_Research\Analysis Files\"/>
    </mc:Choice>
  </mc:AlternateContent>
  <xr:revisionPtr revIDLastSave="0" documentId="13_ncr:1_{F3ADDD1A-E896-4002-B3C6-832110D89B4F}" xr6:coauthVersionLast="38" xr6:coauthVersionMax="38" xr10:uidLastSave="{00000000-0000-0000-0000-000000000000}"/>
  <bookViews>
    <workbookView xWindow="0" yWindow="0" windowWidth="5520" windowHeight="1380" tabRatio="804" activeTab="3" xr2:uid="{00000000-000D-0000-FFFF-FFFF00000000}"/>
  </bookViews>
  <sheets>
    <sheet name="Figure_latex" sheetId="29" r:id="rId1"/>
    <sheet name="Figure" sheetId="28" r:id="rId2"/>
    <sheet name="xgd_uc" sheetId="27" r:id="rId3"/>
    <sheet name="mpc.gen" sheetId="3" r:id="rId4"/>
    <sheet name="mpc.gencost" sheetId="7" r:id="rId5"/>
    <sheet name="mpc.bus" sheetId="1" r:id="rId6"/>
    <sheet name="mpc.branch" sheetId="2" r:id="rId7"/>
    <sheet name="Defn" sheetId="25" r:id="rId8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9" l="1"/>
  <c r="L16" i="29"/>
  <c r="L14" i="29"/>
  <c r="L13" i="29"/>
  <c r="L12" i="29"/>
  <c r="L11" i="29"/>
  <c r="L10" i="29"/>
  <c r="L9" i="29"/>
  <c r="L8" i="29"/>
  <c r="L7" i="29"/>
  <c r="J17" i="29"/>
  <c r="J16" i="29"/>
  <c r="J14" i="29"/>
  <c r="J13" i="29"/>
  <c r="J12" i="29"/>
  <c r="J11" i="29"/>
  <c r="J10" i="29"/>
  <c r="J9" i="29"/>
  <c r="J8" i="29"/>
  <c r="J7" i="29"/>
  <c r="P20" i="29" l="1"/>
  <c r="P19" i="29"/>
  <c r="G19" i="29"/>
  <c r="P18" i="29"/>
  <c r="G18" i="29"/>
  <c r="P17" i="29"/>
  <c r="G17" i="29"/>
  <c r="P16" i="29"/>
  <c r="G16" i="29"/>
  <c r="S15" i="29"/>
  <c r="P15" i="29"/>
  <c r="P14" i="29"/>
  <c r="G14" i="29"/>
  <c r="P13" i="29"/>
  <c r="G13" i="29"/>
  <c r="P12" i="29"/>
  <c r="G12" i="29"/>
  <c r="P11" i="29"/>
  <c r="G11" i="29"/>
  <c r="P10" i="29"/>
  <c r="G10" i="29"/>
  <c r="P9" i="29"/>
  <c r="P8" i="29"/>
  <c r="P7" i="29"/>
  <c r="U7" i="28" l="1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X15" i="28"/>
  <c r="H19" i="28"/>
  <c r="H18" i="28"/>
  <c r="S17" i="29" l="1"/>
  <c r="T18" i="29"/>
  <c r="W6" i="3"/>
  <c r="W7" i="3"/>
  <c r="W16" i="3"/>
  <c r="W17" i="3"/>
  <c r="W18" i="3"/>
  <c r="W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5" i="3"/>
  <c r="O15" i="28"/>
  <c r="N15" i="28" s="1"/>
  <c r="P15" i="28" s="1"/>
  <c r="P19" i="28"/>
  <c r="Q19" i="28" s="1"/>
  <c r="P18" i="28"/>
  <c r="Q18" i="28" s="1"/>
  <c r="P9" i="28"/>
  <c r="Q9" i="28" s="1"/>
  <c r="O9" i="28"/>
  <c r="P8" i="28"/>
  <c r="R8" i="28" s="1"/>
  <c r="S8" i="28" s="1"/>
  <c r="O8" i="28"/>
  <c r="P7" i="28"/>
  <c r="Q7" i="28" s="1"/>
  <c r="O7" i="28"/>
  <c r="W13" i="3" l="1"/>
  <c r="R15" i="28"/>
  <c r="R19" i="28"/>
  <c r="S19" i="28" s="1"/>
  <c r="Q8" i="28"/>
  <c r="R18" i="28"/>
  <c r="S18" i="28" s="1"/>
  <c r="R7" i="28"/>
  <c r="S7" i="28" s="1"/>
  <c r="R9" i="28"/>
  <c r="S9" i="28" s="1"/>
  <c r="N18" i="3"/>
  <c r="N13" i="3"/>
  <c r="N7" i="3"/>
  <c r="N6" i="3"/>
  <c r="N5" i="3"/>
  <c r="H17" i="28"/>
  <c r="O17" i="28" s="1"/>
  <c r="N17" i="28" s="1"/>
  <c r="W15" i="3" s="1"/>
  <c r="H16" i="28"/>
  <c r="O16" i="28" s="1"/>
  <c r="N16" i="28" s="1"/>
  <c r="W14" i="3" s="1"/>
  <c r="H11" i="28"/>
  <c r="O11" i="28" s="1"/>
  <c r="N11" i="28" s="1"/>
  <c r="H12" i="28"/>
  <c r="O12" i="28" s="1"/>
  <c r="N12" i="28" s="1"/>
  <c r="H13" i="28"/>
  <c r="O13" i="28" s="1"/>
  <c r="N13" i="28" s="1"/>
  <c r="H14" i="28"/>
  <c r="O14" i="28" s="1"/>
  <c r="N14" i="28" s="1"/>
  <c r="H10" i="28"/>
  <c r="O10" i="28" s="1"/>
  <c r="N10" i="28" s="1"/>
  <c r="N16" i="3"/>
  <c r="N17" i="3"/>
  <c r="N12" i="3" l="1"/>
  <c r="N14" i="3"/>
  <c r="N8" i="3"/>
  <c r="N10" i="3"/>
  <c r="N11" i="3"/>
  <c r="N15" i="3"/>
  <c r="N9" i="3"/>
  <c r="R14" i="28" l="1"/>
  <c r="S14" i="28" s="1"/>
  <c r="P14" i="28"/>
  <c r="Q14" i="28" s="1"/>
  <c r="P17" i="28"/>
  <c r="Q17" i="28" s="1"/>
  <c r="R17" i="28"/>
  <c r="S17" i="28" s="1"/>
  <c r="R13" i="28"/>
  <c r="S13" i="28" s="1"/>
  <c r="P13" i="28"/>
  <c r="Q13" i="28" s="1"/>
  <c r="R10" i="28"/>
  <c r="S10" i="28" s="1"/>
  <c r="P10" i="28"/>
  <c r="Q10" i="28" s="1"/>
  <c r="R11" i="28"/>
  <c r="S11" i="28" s="1"/>
  <c r="P11" i="28"/>
  <c r="Q11" i="28" s="1"/>
  <c r="R16" i="28"/>
  <c r="S16" i="28" s="1"/>
  <c r="P16" i="28"/>
  <c r="Q16" i="28" s="1"/>
  <c r="R12" i="28"/>
  <c r="S12" i="28" s="1"/>
  <c r="P12" i="28"/>
  <c r="Q12" i="28" s="1"/>
  <c r="AF6" i="3"/>
  <c r="AF7" i="3"/>
  <c r="AE5" i="3"/>
  <c r="AF8" i="3"/>
  <c r="AF9" i="3"/>
  <c r="AF10" i="3"/>
  <c r="AF11" i="3"/>
  <c r="AF12" i="3"/>
  <c r="AE17" i="3"/>
  <c r="AF16" i="3"/>
  <c r="AF15" i="3"/>
  <c r="AF14" i="3"/>
  <c r="Y18" i="28" l="1"/>
  <c r="X17" i="28"/>
</calcChain>
</file>

<file path=xl/sharedStrings.xml><?xml version="1.0" encoding="utf-8"?>
<sst xmlns="http://schemas.openxmlformats.org/spreadsheetml/2006/main" count="819" uniqueCount="298">
  <si>
    <t>PST Description</t>
  </si>
  <si>
    <t>PST #</t>
  </si>
  <si>
    <t>Matpower Description</t>
  </si>
  <si>
    <t>Matpower #</t>
  </si>
  <si>
    <t>BUS_I</t>
  </si>
  <si>
    <t>bus number (positive integer)</t>
  </si>
  <si>
    <t>BUS_TYPE</t>
  </si>
  <si>
    <t>bus type (1 = PQ, 2 = PV, 3 = ref, 4 = isolated)</t>
  </si>
  <si>
    <t>PD</t>
  </si>
  <si>
    <t>Pd, real power demand (MW)</t>
  </si>
  <si>
    <t>QD</t>
  </si>
  <si>
    <t>Qd, reactive power demand (MVAr)</t>
  </si>
  <si>
    <t>GS</t>
  </si>
  <si>
    <t>Gs, shunt conductance (MW demanded at V = 1.0 p.u.)</t>
  </si>
  <si>
    <t>BS</t>
  </si>
  <si>
    <t>Bs, shunt susceptance (MVAr injected at V = 1.0 p.u.)</t>
  </si>
  <si>
    <t>BUS_AREA</t>
  </si>
  <si>
    <t>area number, (positive integer)</t>
  </si>
  <si>
    <t>VM</t>
  </si>
  <si>
    <t>Vm, voltage magnitude (p.u.)</t>
  </si>
  <si>
    <t>VA</t>
  </si>
  <si>
    <t>Va, voltage angle (degrees)</t>
  </si>
  <si>
    <t>BASE_KV</t>
  </si>
  <si>
    <t>baseKV, base voltage (kV)</t>
  </si>
  <si>
    <t>ZONE</t>
  </si>
  <si>
    <t>zone, loss zone (positive integer)</t>
  </si>
  <si>
    <t>VMAX</t>
  </si>
  <si>
    <t>maxVm, maximum voltage magnitude (p.u.)</t>
  </si>
  <si>
    <t>VMIN</t>
  </si>
  <si>
    <t>minVm, minimum voltage magnitude (p.u.)</t>
  </si>
  <si>
    <t>Matpower Variable Name</t>
  </si>
  <si>
    <t>number</t>
  </si>
  <si>
    <t>voltage magnitude(pu)</t>
  </si>
  <si>
    <t>voltage angle(degree)</t>
  </si>
  <si>
    <t>p_gen(pu)</t>
  </si>
  <si>
    <t>q_gen(pu),</t>
  </si>
  <si>
    <t>p_load(pu)</t>
  </si>
  <si>
    <t>q_load(pu)</t>
  </si>
  <si>
    <t>G shunt(pu)</t>
  </si>
  <si>
    <t>B shunt(pu)</t>
  </si>
  <si>
    <t>bus_type (1=swing, 2= gen, 3 = load)</t>
  </si>
  <si>
    <t>q_gen_max(pu)</t>
  </si>
  <si>
    <t>q_gen_min(pu)</t>
  </si>
  <si>
    <t>GEN_BUS</t>
  </si>
  <si>
    <t>bus number</t>
  </si>
  <si>
    <t>PG</t>
  </si>
  <si>
    <t>Pg, real power output (MW)</t>
  </si>
  <si>
    <t>QG</t>
  </si>
  <si>
    <t>Qg, reactive power output (MVAr)</t>
  </si>
  <si>
    <t>QMAX</t>
  </si>
  <si>
    <t>Qmax, maximum reactive power output (MVAr)</t>
  </si>
  <si>
    <t>QMIN</t>
  </si>
  <si>
    <t>Qmin, minimum reactive power output (MVAr)</t>
  </si>
  <si>
    <t>VG</t>
  </si>
  <si>
    <t>Vg, voltage magnitude setpoint (p.u.)</t>
  </si>
  <si>
    <t>MBASE</t>
  </si>
  <si>
    <t>mBase, total MVA base of machine, defaults to baseMVA</t>
  </si>
  <si>
    <t>GEN_STATUS</t>
  </si>
  <si>
    <t>status, &gt; 0 - in service, &lt;= 0 - out of service</t>
  </si>
  <si>
    <t>PMAX</t>
  </si>
  <si>
    <t>Pmax, maximum real power output (MW)</t>
  </si>
  <si>
    <t>PMIN</t>
  </si>
  <si>
    <t>Pmin, minimum real power output (MW)</t>
  </si>
  <si>
    <t>PC1</t>
  </si>
  <si>
    <t>Pc1, lower real power output of PQ capability curve (MW)</t>
  </si>
  <si>
    <t>PC2</t>
  </si>
  <si>
    <t>Pc2, upper real power output of PQ capability curve (MW)</t>
  </si>
  <si>
    <t>QC1MIN</t>
  </si>
  <si>
    <t>Qc1min, minimum reactive power output at Pc1 (MVAr)</t>
  </si>
  <si>
    <t>QC1MAX</t>
  </si>
  <si>
    <t>Qc1max, maximum reactive power output at Pc1 (MVAr)</t>
  </si>
  <si>
    <t>QC2MIN</t>
  </si>
  <si>
    <t>Qc2min, minimum reactive power output at Pc2 (MVAr)</t>
  </si>
  <si>
    <t>QC2MAX</t>
  </si>
  <si>
    <t>Qc2max, maximum reactive power output at Pc2 (MVAr)</t>
  </si>
  <si>
    <t>RAMP_AGC</t>
  </si>
  <si>
    <t>ramp rate for load following/AGC (MW/min)</t>
  </si>
  <si>
    <t>RAMP_10</t>
  </si>
  <si>
    <t>ramp rate for 10 minute reserves (MW)</t>
  </si>
  <si>
    <t>RAMP_30</t>
  </si>
  <si>
    <t>ramp rate for 30 minute reserves (MW)</t>
  </si>
  <si>
    <t>RAMP_Q</t>
  </si>
  <si>
    <t>ramp rate for reactive power (2 sec timescale) (MVAr/min)</t>
  </si>
  <si>
    <t>APF</t>
  </si>
  <si>
    <t>area participation factor</t>
  </si>
  <si>
    <t>Comments</t>
  </si>
  <si>
    <t>F_BUS</t>
  </si>
  <si>
    <t>f, from bus number</t>
  </si>
  <si>
    <t>T_BUS</t>
  </si>
  <si>
    <t>t, to bus number</t>
  </si>
  <si>
    <t>BR_R</t>
  </si>
  <si>
    <t>r, resistance (p.u.)</t>
  </si>
  <si>
    <t>BR_X</t>
  </si>
  <si>
    <t>x, reactance (p.u.)</t>
  </si>
  <si>
    <t>BR_B</t>
  </si>
  <si>
    <t>b, total line charging susceptance (p.u.)</t>
  </si>
  <si>
    <t>RATE_A</t>
  </si>
  <si>
    <t>rateA, MVA rating A (long term rating)</t>
  </si>
  <si>
    <t>RATE_B</t>
  </si>
  <si>
    <t>rateB, MVA rating B (short term rating)</t>
  </si>
  <si>
    <t>RATE_C</t>
  </si>
  <si>
    <t>rateC, MVA rating C (emergency rating)</t>
  </si>
  <si>
    <t>TAP</t>
  </si>
  <si>
    <t>ratio, transformer off nominal turns ratio</t>
  </si>
  <si>
    <t>SHIFT</t>
  </si>
  <si>
    <t>angle, transformer phase shift angle (degrees)</t>
  </si>
  <si>
    <t>BR_STATUS</t>
  </si>
  <si>
    <t>initial branch status, 1 - in service, 0 - out of service</t>
  </si>
  <si>
    <t>ANGMIN</t>
  </si>
  <si>
    <t>minimum angle difference, angle(Vf) - angle(Vt) (degrees)</t>
  </si>
  <si>
    <t>ANGMAX</t>
  </si>
  <si>
    <t>maximum angle difference, angle(Vf) - angle(Vt) (degrees)</t>
  </si>
  <si>
    <t>from bus,</t>
  </si>
  <si>
    <t>to bus,</t>
  </si>
  <si>
    <t>resistance(pu),</t>
  </si>
  <si>
    <t>reactance(pu),</t>
  </si>
  <si>
    <t>line charging(pu),</t>
  </si>
  <si>
    <t>tap ratio,</t>
  </si>
  <si>
    <t>phase shift(deg)</t>
  </si>
  <si>
    <t>Always set to 1</t>
  </si>
  <si>
    <t>Pick a kV and change base</t>
  </si>
  <si>
    <t>Set to 1.1</t>
  </si>
  <si>
    <t>Set to 0.9</t>
  </si>
  <si>
    <t>Set to 1</t>
  </si>
  <si>
    <t>Pick MVA &amp; mutiply basev</t>
  </si>
  <si>
    <t>DMNC</t>
  </si>
  <si>
    <t>Mingen</t>
  </si>
  <si>
    <t>D-curve</t>
  </si>
  <si>
    <t>Regulation Ramp Rate</t>
  </si>
  <si>
    <t>Q Ramp Rate</t>
  </si>
  <si>
    <t>Set to zero</t>
  </si>
  <si>
    <t>10 spin RR</t>
  </si>
  <si>
    <t>30 min RR</t>
  </si>
  <si>
    <t>LTE Rating</t>
  </si>
  <si>
    <t>STE Rating</t>
  </si>
  <si>
    <t>Emergency Rating</t>
  </si>
  <si>
    <t>Set to -360</t>
  </si>
  <si>
    <t>Set to 360</t>
  </si>
  <si>
    <t>Bus Type</t>
  </si>
  <si>
    <t>2016 ITM ICAP</t>
  </si>
  <si>
    <t>A2F</t>
  </si>
  <si>
    <t>Nuke</t>
  </si>
  <si>
    <t>GHI</t>
  </si>
  <si>
    <t>Steam</t>
  </si>
  <si>
    <t>NYC</t>
  </si>
  <si>
    <t>LI</t>
  </si>
  <si>
    <t>NE Import</t>
  </si>
  <si>
    <t>ISONE</t>
  </si>
  <si>
    <t>CC</t>
  </si>
  <si>
    <t>GT</t>
  </si>
  <si>
    <t>HQ Import</t>
  </si>
  <si>
    <t>Ref Bus</t>
  </si>
  <si>
    <t>Gen Stack Order</t>
  </si>
  <si>
    <t>Bus #</t>
  </si>
  <si>
    <t>Pg</t>
  </si>
  <si>
    <t>Qg</t>
  </si>
  <si>
    <t>Qmax</t>
  </si>
  <si>
    <t>Qmin</t>
  </si>
  <si>
    <t>Vg</t>
  </si>
  <si>
    <t>Mbase</t>
  </si>
  <si>
    <t>GenStatus</t>
  </si>
  <si>
    <t>Pmax</t>
  </si>
  <si>
    <t>Pmin</t>
  </si>
  <si>
    <t>Region</t>
  </si>
  <si>
    <t>Type</t>
  </si>
  <si>
    <t>Bus No</t>
  </si>
  <si>
    <t>Pd</t>
  </si>
  <si>
    <t>Qd</t>
  </si>
  <si>
    <t>Gs</t>
  </si>
  <si>
    <t>Bs</t>
  </si>
  <si>
    <t>Area #</t>
  </si>
  <si>
    <t>Vm</t>
  </si>
  <si>
    <t>Va</t>
  </si>
  <si>
    <t>Base kV</t>
  </si>
  <si>
    <t>Zone</t>
  </si>
  <si>
    <t>MaxVm</t>
  </si>
  <si>
    <t>MinVm</t>
  </si>
  <si>
    <t>;</t>
  </si>
  <si>
    <t>Model</t>
  </si>
  <si>
    <t>cost model, 1 = piecewise linear, 2 = polynomial</t>
  </si>
  <si>
    <t>Startup</t>
  </si>
  <si>
    <t>startup cost in dollars</t>
  </si>
  <si>
    <t>shutdown</t>
  </si>
  <si>
    <t>shutdown cost in dollars</t>
  </si>
  <si>
    <t>ncost</t>
  </si>
  <si>
    <t>number of cost coefficiencts for poly cost fxn, or number of data points for piecewise linear</t>
  </si>
  <si>
    <t>cost</t>
  </si>
  <si>
    <t xml:space="preserve">parameters defining total cost function begin here.  </t>
  </si>
  <si>
    <t>0 or 1, UC status to use for non-UC runs</t>
  </si>
  <si>
    <t>PositiveActiveReservePrice</t>
  </si>
  <si>
    <t>PositiveActiveReserveQuantity</t>
  </si>
  <si>
    <t>NegativeActiveReservePrice</t>
  </si>
  <si>
    <t>NegativeActiveReserveQuantity</t>
  </si>
  <si>
    <t>PositiveActiveDeltaPrice</t>
  </si>
  <si>
    <t>NegativeActiveDeltaPrice</t>
  </si>
  <si>
    <t>PositiveLoadFollowReservePrice</t>
  </si>
  <si>
    <t>PositiveLoadFollowReserveQuantity</t>
  </si>
  <si>
    <t>NegativeLoadFollowReservePrice</t>
  </si>
  <si>
    <t>NegativeLoadFollowReserveQuantity</t>
  </si>
  <si>
    <t>0       0       0</t>
  </si>
  <si>
    <t>1       1</t>
  </si>
  <si>
    <t>comments</t>
  </si>
  <si>
    <t>%1</t>
  </si>
  <si>
    <t>%2</t>
  </si>
  <si>
    <t>%3</t>
  </si>
  <si>
    <t>%4</t>
  </si>
  <si>
    <t>%5</t>
  </si>
  <si>
    <t>%6</t>
  </si>
  <si>
    <t>%7</t>
  </si>
  <si>
    <t>%8</t>
  </si>
  <si>
    <t>%9</t>
  </si>
  <si>
    <t>%10</t>
  </si>
  <si>
    <t>%11</t>
  </si>
  <si>
    <t>%12</t>
  </si>
  <si>
    <t>%13</t>
  </si>
  <si>
    <t>%14</t>
  </si>
  <si>
    <t>%Reference Bus</t>
  </si>
  <si>
    <t>%This is the A2F 2016 ITM Gen Bus. Treat as load for now</t>
  </si>
  <si>
    <t>%</t>
  </si>
  <si>
    <t>c0</t>
  </si>
  <si>
    <t>c1</t>
  </si>
  <si>
    <t>c2</t>
  </si>
  <si>
    <t>MinDown</t>
  </si>
  <si>
    <t>MinUp</t>
  </si>
  <si>
    <t>CommitSched</t>
  </si>
  <si>
    <t>CommitKey</t>
  </si>
  <si>
    <t>active power dispatch at time t = 0</t>
  </si>
  <si>
    <t>active power dispatch at time t = nt + 1
(only included if explicitly speci ed)</t>
  </si>
  <si>
    <t>NA</t>
  </si>
  <si>
    <t>InitialState</t>
  </si>
  <si>
    <t>5min ramp limit</t>
  </si>
  <si>
    <t>(each unit)</t>
  </si>
  <si>
    <t>(all units)</t>
  </si>
  <si>
    <t>Engine Type</t>
  </si>
  <si>
    <t>Minimum Generation</t>
  </si>
  <si>
    <t>Maximum Capacity</t>
  </si>
  <si>
    <t>Ramp Rate</t>
  </si>
  <si>
    <t>(MW)</t>
  </si>
  <si>
    <t>Minimum Run Time</t>
  </si>
  <si>
    <t>Minimum Down Time</t>
  </si>
  <si>
    <t>(Hrs)</t>
  </si>
  <si>
    <t>Matlab #</t>
  </si>
  <si>
    <t>NYAM Region</t>
  </si>
  <si>
    <t>NYAM Bus #</t>
  </si>
  <si>
    <t>(Figure #)</t>
  </si>
  <si>
    <t>Reserved</t>
  </si>
  <si>
    <t>Upstate</t>
  </si>
  <si>
    <t>LHV</t>
  </si>
  <si>
    <t>DAM</t>
  </si>
  <si>
    <t>Gen ID</t>
  </si>
  <si>
    <t>Startup Notification</t>
  </si>
  <si>
    <t>5 min</t>
  </si>
  <si>
    <t>RTC</t>
  </si>
  <si>
    <t>RTD</t>
  </si>
  <si>
    <t>(5min)</t>
  </si>
  <si>
    <t xml:space="preserve"> Nuke A2F 1</t>
  </si>
  <si>
    <t xml:space="preserve"> Nuke GHI 2</t>
  </si>
  <si>
    <t xml:space="preserve"> Nuke GHI 3</t>
  </si>
  <si>
    <t xml:space="preserve"> Steam A2F 4</t>
  </si>
  <si>
    <t xml:space="preserve"> Steam A2F 5</t>
  </si>
  <si>
    <t xml:space="preserve"> Steam GHI 6</t>
  </si>
  <si>
    <t xml:space="preserve"> Steam NYC 7</t>
  </si>
  <si>
    <t xml:space="preserve"> Steam LI 8</t>
  </si>
  <si>
    <t xml:space="preserve"> NE Import ISONE 9</t>
  </si>
  <si>
    <t xml:space="preserve"> CC A2F 10</t>
  </si>
  <si>
    <t xml:space="preserve"> CC NYC 11</t>
  </si>
  <si>
    <t xml:space="preserve"> GT NYC 12</t>
  </si>
  <si>
    <t xml:space="preserve"> GT LI 13</t>
  </si>
  <si>
    <t xml:space="preserve"> HQ Import A2F 14</t>
  </si>
  <si>
    <t>*Same for both DAM and RTC</t>
  </si>
  <si>
    <t>Gencost Defn</t>
  </si>
  <si>
    <t>mpc.gen Defn</t>
  </si>
  <si>
    <t>xgd_uc Defn</t>
  </si>
  <si>
    <t>mpc.bus Defn</t>
  </si>
  <si>
    <t>mpc.branch</t>
  </si>
  <si>
    <t>MW/hr</t>
  </si>
  <si>
    <t xml:space="preserve"> </t>
  </si>
  <si>
    <t>30min</t>
  </si>
  <si>
    <t>MW/30min</t>
  </si>
  <si>
    <t>MW/5min</t>
  </si>
  <si>
    <t>Max2Min</t>
  </si>
  <si>
    <t>Multiply original mpc.gen ramp rates by this value to obtain the DAM ramp rates</t>
  </si>
  <si>
    <t>Multiply original mpc.gen ramp rates by this value to obtain the RTC ramp rates</t>
  </si>
  <si>
    <t>Multiply original mpc.gen ramp rates by this value to obtain the RTD ramp rates</t>
  </si>
  <si>
    <t>DAM ramp factor</t>
  </si>
  <si>
    <t>RTC ramp factor</t>
  </si>
  <si>
    <t>RTD ramp factor</t>
  </si>
  <si>
    <t>Put these into the matlab simulation variables section on top of Main File</t>
  </si>
  <si>
    <t>Steam and Combined Cycle Ramp Factors</t>
  </si>
  <si>
    <t>RTD counter</t>
  </si>
  <si>
    <t>Orig Steam Ramp Rates</t>
  </si>
  <si>
    <t>120% New Rates</t>
  </si>
  <si>
    <t>wrong…. Old numbers</t>
  </si>
  <si>
    <t>10 min</t>
  </si>
  <si>
    <t>(MW/Hr)</t>
  </si>
  <si>
    <t>(MW/5min)</t>
  </si>
  <si>
    <t>Ont. Import</t>
  </si>
  <si>
    <t>NYAM Gen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</si>
</sst>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_);\(0.0000\)"/>
    <numFmt numFmtId="166" formatCode="_(* #,##0.0_);_(* \(#,##0.0\);_(* &quot;-&quot;??_);_(@_)"/>
    <numFmt numFmtId="167" formatCode="0.0"/>
    <numFmt numFmtId="168" formatCode="_(* #,##0.0000_);_(* \(#,##0.0000\);_(* &quot;-&quot;??_);_(@_)"/>
    <numFmt numFmtId="169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 applyBorder="1"/>
    <xf numFmtId="0" fontId="4" fillId="0" borderId="0" xfId="0" applyFont="1"/>
    <xf numFmtId="0" fontId="0" fillId="4" borderId="0" xfId="0" applyFill="1"/>
    <xf numFmtId="0" fontId="4" fillId="0" borderId="0" xfId="0" applyFont="1" applyFill="1"/>
    <xf numFmtId="0" fontId="0" fillId="0" borderId="0" xfId="0" applyFill="1"/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0" xfId="0" applyFill="1" applyAlignment="1">
      <alignment wrapText="1"/>
    </xf>
    <xf numFmtId="0" fontId="0" fillId="5" borderId="1" xfId="0" applyFill="1" applyBorder="1"/>
    <xf numFmtId="0" fontId="4" fillId="0" borderId="0" xfId="0" applyFont="1" applyAlignment="1">
      <alignment horizontal="center"/>
    </xf>
    <xf numFmtId="9" fontId="0" fillId="0" borderId="1" xfId="0" quotePrefix="1" applyNumberFormat="1" applyBorder="1"/>
    <xf numFmtId="0" fontId="0" fillId="0" borderId="1" xfId="0" quotePrefix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/>
    <xf numFmtId="0" fontId="0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/>
    <xf numFmtId="43" fontId="0" fillId="4" borderId="0" xfId="1" applyFont="1" applyFill="1" applyBorder="1"/>
    <xf numFmtId="164" fontId="2" fillId="4" borderId="0" xfId="1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165" fontId="0" fillId="0" borderId="0" xfId="1" applyNumberFormat="1" applyFont="1" applyBorder="1"/>
    <xf numFmtId="0" fontId="0" fillId="0" borderId="1" xfId="0" applyFill="1" applyBorder="1" applyAlignment="1">
      <alignment wrapText="1"/>
    </xf>
    <xf numFmtId="0" fontId="0" fillId="0" borderId="0" xfId="0" applyFont="1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1" applyNumberFormat="1" applyFont="1" applyFill="1" applyBorder="1"/>
    <xf numFmtId="0" fontId="3" fillId="0" borderId="0" xfId="0" applyFont="1" applyBorder="1"/>
    <xf numFmtId="0" fontId="0" fillId="6" borderId="0" xfId="0" applyFill="1"/>
    <xf numFmtId="0" fontId="0" fillId="0" borderId="0" xfId="0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1" applyNumberFormat="1" applyFont="1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quotePrefix="1" applyFont="1" applyBorder="1"/>
    <xf numFmtId="2" fontId="0" fillId="0" borderId="1" xfId="1" applyNumberFormat="1" applyFont="1" applyFill="1" applyBorder="1"/>
    <xf numFmtId="0" fontId="0" fillId="7" borderId="1" xfId="0" applyFill="1" applyBorder="1"/>
    <xf numFmtId="0" fontId="5" fillId="7" borderId="1" xfId="0" applyFont="1" applyFill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Fill="1" applyBorder="1"/>
    <xf numFmtId="0" fontId="0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4" xfId="0" applyFill="1" applyBorder="1"/>
    <xf numFmtId="0" fontId="0" fillId="3" borderId="2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15" xfId="0" applyFont="1" applyFill="1" applyBorder="1"/>
    <xf numFmtId="0" fontId="2" fillId="3" borderId="16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7" xfId="0" applyFont="1" applyFill="1" applyBorder="1"/>
    <xf numFmtId="0" fontId="0" fillId="3" borderId="8" xfId="0" applyFont="1" applyFill="1" applyBorder="1" applyAlignment="1">
      <alignment horizontal="center"/>
    </xf>
    <xf numFmtId="0" fontId="0" fillId="3" borderId="19" xfId="0" applyFont="1" applyFill="1" applyBorder="1"/>
    <xf numFmtId="0" fontId="2" fillId="3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164" fontId="0" fillId="0" borderId="0" xfId="1" applyNumberFormat="1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0" fontId="7" fillId="6" borderId="0" xfId="0" applyFont="1" applyFill="1" applyBorder="1" applyAlignment="1">
      <alignment horizontal="right"/>
    </xf>
    <xf numFmtId="0" fontId="3" fillId="6" borderId="0" xfId="0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2" fillId="6" borderId="1" xfId="0" quotePrefix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64" fontId="2" fillId="6" borderId="11" xfId="1" applyNumberFormat="1" applyFont="1" applyFill="1" applyBorder="1"/>
    <xf numFmtId="0" fontId="2" fillId="6" borderId="11" xfId="0" applyFont="1" applyFill="1" applyBorder="1"/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4" fontId="2" fillId="6" borderId="12" xfId="1" applyNumberFormat="1" applyFont="1" applyFill="1" applyBorder="1" applyAlignment="1">
      <alignment horizontal="right"/>
    </xf>
    <xf numFmtId="164" fontId="2" fillId="6" borderId="12" xfId="1" applyNumberFormat="1" applyFont="1" applyFill="1" applyBorder="1"/>
    <xf numFmtId="0" fontId="2" fillId="6" borderId="12" xfId="0" applyFont="1" applyFill="1" applyBorder="1"/>
    <xf numFmtId="0" fontId="0" fillId="6" borderId="22" xfId="0" applyFont="1" applyFill="1" applyBorder="1" applyAlignment="1">
      <alignment horizontal="center" wrapText="1"/>
    </xf>
    <xf numFmtId="164" fontId="1" fillId="6" borderId="22" xfId="1" applyNumberFormat="1" applyFont="1" applyFill="1" applyBorder="1" applyAlignment="1">
      <alignment horizontal="center" wrapText="1"/>
    </xf>
    <xf numFmtId="0" fontId="0" fillId="6" borderId="19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top" wrapText="1"/>
    </xf>
    <xf numFmtId="0" fontId="0" fillId="0" borderId="0" xfId="0" quotePrefix="1" applyBorder="1"/>
    <xf numFmtId="164" fontId="2" fillId="0" borderId="0" xfId="1" applyNumberFormat="1" applyFont="1" applyFill="1" applyBorder="1"/>
    <xf numFmtId="0" fontId="2" fillId="0" borderId="1" xfId="1" applyNumberFormat="1" applyFont="1" applyFill="1" applyBorder="1"/>
    <xf numFmtId="0" fontId="4" fillId="6" borderId="17" xfId="0" applyFont="1" applyFill="1" applyBorder="1" applyAlignment="1">
      <alignment horizontal="center" vertical="top" wrapText="1"/>
    </xf>
    <xf numFmtId="164" fontId="0" fillId="6" borderId="19" xfId="1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1" xfId="1" applyNumberFormat="1" applyFont="1" applyFill="1" applyBorder="1"/>
    <xf numFmtId="2" fontId="3" fillId="0" borderId="1" xfId="1" applyNumberFormat="1" applyFont="1" applyFill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0" xfId="0" quotePrefix="1" applyFont="1" applyBorder="1"/>
    <xf numFmtId="0" fontId="3" fillId="0" borderId="0" xfId="0" applyFont="1"/>
    <xf numFmtId="1" fontId="0" fillId="0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2" fillId="6" borderId="26" xfId="0" applyFont="1" applyFill="1" applyBorder="1"/>
    <xf numFmtId="0" fontId="2" fillId="6" borderId="2" xfId="0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2" fillId="6" borderId="27" xfId="0" applyFont="1" applyFill="1" applyBorder="1"/>
    <xf numFmtId="0" fontId="2" fillId="6" borderId="6" xfId="0" applyFont="1" applyFill="1" applyBorder="1"/>
    <xf numFmtId="164" fontId="2" fillId="6" borderId="8" xfId="1" applyNumberFormat="1" applyFont="1" applyFill="1" applyBorder="1" applyAlignment="1">
      <alignment horizontal="right"/>
    </xf>
    <xf numFmtId="0" fontId="2" fillId="6" borderId="10" xfId="0" applyFont="1" applyFill="1" applyBorder="1"/>
    <xf numFmtId="166" fontId="2" fillId="6" borderId="8" xfId="1" applyNumberFormat="1" applyFont="1" applyFill="1" applyBorder="1" applyAlignment="1">
      <alignment horizontal="right"/>
    </xf>
    <xf numFmtId="0" fontId="0" fillId="6" borderId="0" xfId="0" applyFill="1" applyAlignment="1">
      <alignment horizontal="right"/>
    </xf>
    <xf numFmtId="43" fontId="0" fillId="6" borderId="0" xfId="1" applyFont="1" applyFill="1" applyAlignment="1">
      <alignment horizontal="left"/>
    </xf>
    <xf numFmtId="0" fontId="4" fillId="6" borderId="0" xfId="0" applyFont="1" applyFill="1"/>
    <xf numFmtId="0" fontId="9" fillId="6" borderId="0" xfId="0" applyFont="1" applyFill="1"/>
    <xf numFmtId="0" fontId="10" fillId="6" borderId="0" xfId="0" applyFont="1" applyFill="1"/>
    <xf numFmtId="167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8" fontId="0" fillId="6" borderId="0" xfId="1" applyNumberFormat="1" applyFont="1" applyFill="1"/>
    <xf numFmtId="164" fontId="0" fillId="6" borderId="0" xfId="0" applyNumberFormat="1" applyFill="1"/>
    <xf numFmtId="1" fontId="3" fillId="6" borderId="0" xfId="0" applyNumberFormat="1" applyFont="1" applyFill="1"/>
    <xf numFmtId="0" fontId="0" fillId="0" borderId="0" xfId="0" applyAlignment="1">
      <alignment horizontal="center" wrapText="1"/>
    </xf>
    <xf numFmtId="0" fontId="4" fillId="6" borderId="18" xfId="0" applyFont="1" applyFill="1" applyBorder="1" applyAlignment="1">
      <alignment horizontal="center" vertical="top" wrapText="1"/>
    </xf>
    <xf numFmtId="0" fontId="2" fillId="6" borderId="0" xfId="0" applyFont="1" applyFill="1" applyAlignment="1">
      <alignment horizontal="left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/>
    <xf numFmtId="1" fontId="2" fillId="6" borderId="0" xfId="0" applyNumberFormat="1" applyFont="1" applyFill="1"/>
    <xf numFmtId="1" fontId="2" fillId="0" borderId="1" xfId="1" applyNumberFormat="1" applyFont="1" applyFill="1" applyBorder="1"/>
    <xf numFmtId="0" fontId="2" fillId="6" borderId="1" xfId="1" applyNumberFormat="1" applyFont="1" applyFill="1" applyBorder="1"/>
    <xf numFmtId="164" fontId="2" fillId="6" borderId="1" xfId="1" applyNumberFormat="1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8" xfId="0" applyFont="1" applyFill="1" applyBorder="1"/>
    <xf numFmtId="164" fontId="2" fillId="0" borderId="1" xfId="1" applyNumberFormat="1" applyFont="1" applyFill="1" applyBorder="1"/>
    <xf numFmtId="164" fontId="0" fillId="6" borderId="20" xfId="1" applyNumberFormat="1" applyFont="1" applyFill="1" applyBorder="1" applyAlignment="1">
      <alignment horizontal="center"/>
    </xf>
    <xf numFmtId="0" fontId="2" fillId="6" borderId="28" xfId="0" applyFont="1" applyFill="1" applyBorder="1"/>
    <xf numFmtId="164" fontId="2" fillId="6" borderId="4" xfId="1" applyNumberFormat="1" applyFont="1" applyFill="1" applyBorder="1" applyAlignment="1">
      <alignment horizontal="right"/>
    </xf>
    <xf numFmtId="164" fontId="8" fillId="6" borderId="4" xfId="1" applyNumberFormat="1" applyFont="1" applyFill="1" applyBorder="1" applyAlignment="1">
      <alignment horizontal="right"/>
    </xf>
    <xf numFmtId="0" fontId="2" fillId="6" borderId="4" xfId="0" applyFont="1" applyFill="1" applyBorder="1"/>
    <xf numFmtId="0" fontId="2" fillId="6" borderId="29" xfId="0" applyFont="1" applyFill="1" applyBorder="1"/>
    <xf numFmtId="164" fontId="2" fillId="6" borderId="1" xfId="1" applyNumberFormat="1" applyFont="1" applyFill="1" applyBorder="1" applyAlignment="1">
      <alignment horizontal="right"/>
    </xf>
    <xf numFmtId="164" fontId="8" fillId="6" borderId="1" xfId="1" applyNumberFormat="1" applyFont="1" applyFill="1" applyBorder="1" applyAlignment="1">
      <alignment horizontal="right"/>
    </xf>
    <xf numFmtId="0" fontId="2" fillId="6" borderId="3" xfId="0" applyFont="1" applyFill="1" applyBorder="1"/>
    <xf numFmtId="0" fontId="2" fillId="6" borderId="17" xfId="0" applyFont="1" applyFill="1" applyBorder="1"/>
    <xf numFmtId="0" fontId="2" fillId="6" borderId="30" xfId="0" applyFont="1" applyFill="1" applyBorder="1"/>
    <xf numFmtId="164" fontId="2" fillId="6" borderId="17" xfId="1" applyNumberFormat="1" applyFont="1" applyFill="1" applyBorder="1" applyAlignment="1">
      <alignment horizontal="right"/>
    </xf>
    <xf numFmtId="0" fontId="2" fillId="6" borderId="19" xfId="0" applyFont="1" applyFill="1" applyBorder="1"/>
    <xf numFmtId="0" fontId="4" fillId="6" borderId="32" xfId="0" applyFont="1" applyFill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center" wrapText="1"/>
    </xf>
    <xf numFmtId="0" fontId="2" fillId="0" borderId="1" xfId="0" applyFont="1" applyBorder="1"/>
    <xf numFmtId="0" fontId="11" fillId="6" borderId="1" xfId="0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0" fontId="11" fillId="6" borderId="0" xfId="0" applyFont="1" applyFill="1"/>
    <xf numFmtId="0" fontId="0" fillId="8" borderId="1" xfId="0" applyFill="1" applyBorder="1"/>
    <xf numFmtId="0" fontId="4" fillId="6" borderId="33" xfId="0" applyFont="1" applyFill="1" applyBorder="1" applyAlignment="1">
      <alignment horizontal="center" wrapText="1"/>
    </xf>
    <xf numFmtId="164" fontId="4" fillId="6" borderId="35" xfId="1" applyNumberFormat="1" applyFont="1" applyFill="1" applyBorder="1" applyAlignment="1">
      <alignment horizontal="center" wrapText="1"/>
    </xf>
    <xf numFmtId="0" fontId="4" fillId="6" borderId="3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3" fontId="2" fillId="6" borderId="11" xfId="1" applyNumberFormat="1" applyFont="1" applyFill="1" applyBorder="1"/>
    <xf numFmtId="3" fontId="2" fillId="6" borderId="11" xfId="0" applyNumberFormat="1" applyFont="1" applyFill="1" applyBorder="1"/>
    <xf numFmtId="3" fontId="2" fillId="6" borderId="26" xfId="0" applyNumberFormat="1" applyFont="1" applyFill="1" applyBorder="1"/>
    <xf numFmtId="3" fontId="2" fillId="6" borderId="6" xfId="0" applyNumberFormat="1" applyFont="1" applyFill="1" applyBorder="1"/>
    <xf numFmtId="3" fontId="2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8" xfId="1" applyNumberFormat="1" applyFont="1" applyFill="1" applyBorder="1" applyAlignment="1">
      <alignment horizontal="center"/>
    </xf>
    <xf numFmtId="3" fontId="2" fillId="6" borderId="1" xfId="0" quotePrefix="1" applyNumberFormat="1" applyFont="1" applyFill="1" applyBorder="1" applyAlignment="1">
      <alignment horizontal="center"/>
    </xf>
    <xf numFmtId="3" fontId="2" fillId="6" borderId="1" xfId="1" applyNumberFormat="1" applyFont="1" applyFill="1" applyBorder="1"/>
    <xf numFmtId="3" fontId="2" fillId="6" borderId="1" xfId="0" applyNumberFormat="1" applyFont="1" applyFill="1" applyBorder="1"/>
    <xf numFmtId="3" fontId="2" fillId="6" borderId="2" xfId="0" applyNumberFormat="1" applyFont="1" applyFill="1" applyBorder="1"/>
    <xf numFmtId="3" fontId="2" fillId="6" borderId="8" xfId="0" applyNumberFormat="1" applyFont="1" applyFill="1" applyBorder="1"/>
    <xf numFmtId="3" fontId="2" fillId="6" borderId="12" xfId="1" applyNumberFormat="1" applyFont="1" applyFill="1" applyBorder="1" applyAlignment="1">
      <alignment horizontal="right"/>
    </xf>
    <xf numFmtId="3" fontId="2" fillId="6" borderId="12" xfId="1" applyNumberFormat="1" applyFont="1" applyFill="1" applyBorder="1"/>
    <xf numFmtId="3" fontId="2" fillId="6" borderId="12" xfId="0" applyNumberFormat="1" applyFont="1" applyFill="1" applyBorder="1"/>
    <xf numFmtId="3" fontId="2" fillId="6" borderId="27" xfId="0" applyNumberFormat="1" applyFont="1" applyFill="1" applyBorder="1"/>
    <xf numFmtId="3" fontId="2" fillId="6" borderId="10" xfId="0" applyNumberFormat="1" applyFont="1" applyFill="1" applyBorder="1"/>
    <xf numFmtId="169" fontId="2" fillId="6" borderId="8" xfId="1" applyNumberFormat="1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top" wrapText="1"/>
    </xf>
    <xf numFmtId="164" fontId="4" fillId="6" borderId="34" xfId="1" applyNumberFormat="1" applyFont="1" applyFill="1" applyBorder="1" applyAlignment="1">
      <alignment horizontal="center" vertical="top" wrapText="1"/>
    </xf>
    <xf numFmtId="164" fontId="4" fillId="6" borderId="24" xfId="1" applyNumberFormat="1" applyFont="1" applyFill="1" applyBorder="1" applyAlignment="1">
      <alignment horizontal="center" vertical="top" wrapText="1"/>
    </xf>
    <xf numFmtId="0" fontId="4" fillId="6" borderId="34" xfId="0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3" fillId="6" borderId="0" xfId="0" applyFont="1" applyFill="1" applyAlignment="1">
      <alignment horizontal="left"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 wrapText="1"/>
    </xf>
    <xf numFmtId="0" fontId="4" fillId="6" borderId="32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top" wrapText="1"/>
    </xf>
    <xf numFmtId="0" fontId="4" fillId="6" borderId="17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horizontal="center" vertical="top" wrapText="1"/>
    </xf>
    <xf numFmtId="0" fontId="4" fillId="6" borderId="21" xfId="0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horizontal="center" vertical="top" wrapText="1"/>
    </xf>
    <xf numFmtId="164" fontId="4" fillId="6" borderId="21" xfId="1" applyNumberFormat="1" applyFont="1" applyFill="1" applyBorder="1" applyAlignment="1">
      <alignment horizontal="center" vertical="top" wrapText="1"/>
    </xf>
    <xf numFmtId="164" fontId="4" fillId="6" borderId="25" xfId="1" applyNumberFormat="1" applyFont="1" applyFill="1" applyBorder="1" applyAlignment="1">
      <alignment horizontal="center" vertical="top" wrapText="1"/>
    </xf>
    <xf numFmtId="0" fontId="4" fillId="6" borderId="21" xfId="0" applyFont="1" applyFill="1" applyBorder="1" applyAlignment="1">
      <alignment horizontal="center" vertical="top"/>
    </xf>
    <xf numFmtId="0" fontId="4" fillId="6" borderId="25" xfId="0" applyFont="1" applyFill="1" applyBorder="1" applyAlignment="1">
      <alignment horizontal="center" vertical="top"/>
    </xf>
    <xf numFmtId="0" fontId="4" fillId="6" borderId="22" xfId="0" applyFont="1" applyFill="1" applyBorder="1" applyAlignment="1">
      <alignment horizontal="center" vertical="top"/>
    </xf>
    <xf numFmtId="0" fontId="4" fillId="6" borderId="2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7DD3-717C-474B-BEE2-F6FB42AB3324}">
  <sheetPr>
    <pageSetUpPr fitToPage="1"/>
  </sheetPr>
  <dimension ref="B1:T28"/>
  <sheetViews>
    <sheetView zoomScale="110" zoomScaleNormal="110" workbookViewId="0">
      <selection activeCell="F28" sqref="F28"/>
    </sheetView>
  </sheetViews>
  <sheetFormatPr defaultColWidth="9.140625" defaultRowHeight="15" x14ac:dyDescent="0.25"/>
  <cols>
    <col min="1" max="1" width="9.140625" style="43"/>
    <col min="2" max="2" width="12.140625" style="83" customWidth="1"/>
    <col min="3" max="3" width="9.42578125" style="79" customWidth="1"/>
    <col min="4" max="4" width="10.140625" style="79" bestFit="1" customWidth="1"/>
    <col min="5" max="5" width="9.140625" style="43"/>
    <col min="6" max="6" width="10.28515625" style="43" customWidth="1"/>
    <col min="7" max="7" width="11.5703125" style="80" customWidth="1"/>
    <col min="8" max="8" width="11.42578125" style="84" customWidth="1"/>
    <col min="9" max="10" width="10" style="43" customWidth="1"/>
    <col min="11" max="12" width="10.5703125" style="43" customWidth="1"/>
    <col min="13" max="14" width="11.140625" style="43" customWidth="1"/>
    <col min="15" max="16384" width="9.140625" style="43"/>
  </cols>
  <sheetData>
    <row r="1" spans="2:19" x14ac:dyDescent="0.25">
      <c r="C1" s="85" t="s">
        <v>244</v>
      </c>
    </row>
    <row r="2" spans="2:19" ht="15.75" customHeight="1" thickBot="1" x14ac:dyDescent="0.3">
      <c r="C2" s="85"/>
    </row>
    <row r="3" spans="2:19" s="86" customFormat="1" ht="15" customHeight="1" x14ac:dyDescent="0.25">
      <c r="B3" s="204" t="s">
        <v>241</v>
      </c>
      <c r="C3" s="205" t="s">
        <v>297</v>
      </c>
      <c r="D3" s="208" t="s">
        <v>233</v>
      </c>
      <c r="E3" s="208" t="s">
        <v>242</v>
      </c>
      <c r="F3" s="201" t="s">
        <v>235</v>
      </c>
      <c r="G3" s="199" t="s">
        <v>234</v>
      </c>
      <c r="H3" s="201" t="s">
        <v>250</v>
      </c>
      <c r="I3" s="203" t="s">
        <v>238</v>
      </c>
      <c r="J3" s="203"/>
      <c r="K3" s="197" t="s">
        <v>239</v>
      </c>
      <c r="L3" s="203"/>
      <c r="M3" s="197" t="s">
        <v>236</v>
      </c>
      <c r="N3" s="198"/>
    </row>
    <row r="4" spans="2:19" s="81" customFormat="1" ht="16.5" customHeight="1" x14ac:dyDescent="0.25">
      <c r="B4" s="204"/>
      <c r="C4" s="206"/>
      <c r="D4" s="209"/>
      <c r="E4" s="209"/>
      <c r="F4" s="202"/>
      <c r="G4" s="200"/>
      <c r="H4" s="202"/>
      <c r="I4" s="103" t="s">
        <v>248</v>
      </c>
      <c r="J4" s="103" t="s">
        <v>252</v>
      </c>
      <c r="K4" s="167" t="s">
        <v>248</v>
      </c>
      <c r="L4" s="103" t="s">
        <v>252</v>
      </c>
      <c r="M4" s="167" t="s">
        <v>248</v>
      </c>
      <c r="N4" s="142" t="s">
        <v>252</v>
      </c>
    </row>
    <row r="5" spans="2:19" s="81" customFormat="1" ht="15.75" thickBot="1" x14ac:dyDescent="0.3">
      <c r="B5" s="204"/>
      <c r="C5" s="207"/>
      <c r="D5" s="210"/>
      <c r="E5" s="210"/>
      <c r="F5" s="174" t="s">
        <v>237</v>
      </c>
      <c r="G5" s="175" t="s">
        <v>237</v>
      </c>
      <c r="H5" s="176" t="s">
        <v>240</v>
      </c>
      <c r="I5" s="176" t="s">
        <v>240</v>
      </c>
      <c r="J5" s="177" t="s">
        <v>254</v>
      </c>
      <c r="K5" s="176" t="s">
        <v>240</v>
      </c>
      <c r="L5" s="177" t="s">
        <v>254</v>
      </c>
      <c r="M5" s="176" t="s">
        <v>294</v>
      </c>
      <c r="N5" s="178" t="s">
        <v>295</v>
      </c>
    </row>
    <row r="6" spans="2:19" ht="15" customHeight="1" x14ac:dyDescent="0.25">
      <c r="B6" s="83">
        <v>1</v>
      </c>
      <c r="C6" s="88">
        <v>11</v>
      </c>
      <c r="D6" s="89" t="s">
        <v>296</v>
      </c>
      <c r="E6" s="89" t="s">
        <v>246</v>
      </c>
      <c r="F6" s="179" t="s">
        <v>276</v>
      </c>
      <c r="G6" s="179"/>
      <c r="H6" s="180"/>
      <c r="I6" s="180"/>
      <c r="J6" s="180"/>
      <c r="K6" s="180"/>
      <c r="L6" s="181"/>
      <c r="M6" s="180"/>
      <c r="N6" s="182"/>
      <c r="Q6" s="43" t="s">
        <v>289</v>
      </c>
    </row>
    <row r="7" spans="2:19" x14ac:dyDescent="0.25">
      <c r="B7" s="83">
        <v>2</v>
      </c>
      <c r="C7" s="92">
        <v>15</v>
      </c>
      <c r="D7" s="82" t="s">
        <v>141</v>
      </c>
      <c r="E7" s="82" t="s">
        <v>246</v>
      </c>
      <c r="F7" s="183">
        <v>3500</v>
      </c>
      <c r="G7" s="183">
        <v>2625</v>
      </c>
      <c r="H7" s="184">
        <v>48</v>
      </c>
      <c r="I7" s="184">
        <v>24</v>
      </c>
      <c r="J7" s="184">
        <f>I7*12</f>
        <v>288</v>
      </c>
      <c r="K7" s="184">
        <v>24</v>
      </c>
      <c r="L7" s="184">
        <f>K7*12</f>
        <v>288</v>
      </c>
      <c r="M7" s="183">
        <v>4</v>
      </c>
      <c r="N7" s="196">
        <v>0.33333333333333331</v>
      </c>
      <c r="O7" s="43">
        <v>1</v>
      </c>
      <c r="P7" s="140">
        <f t="shared" ref="P7:P19" si="0">15-Q7</f>
        <v>1</v>
      </c>
      <c r="Q7" s="120">
        <v>14</v>
      </c>
    </row>
    <row r="8" spans="2:19" ht="15" customHeight="1" x14ac:dyDescent="0.25">
      <c r="B8" s="83">
        <v>3</v>
      </c>
      <c r="C8" s="92">
        <v>2</v>
      </c>
      <c r="D8" s="82" t="s">
        <v>141</v>
      </c>
      <c r="E8" s="82" t="s">
        <v>247</v>
      </c>
      <c r="F8" s="183">
        <v>1100</v>
      </c>
      <c r="G8" s="183">
        <v>825</v>
      </c>
      <c r="H8" s="184">
        <v>36</v>
      </c>
      <c r="I8" s="184">
        <v>24</v>
      </c>
      <c r="J8" s="184">
        <f t="shared" ref="J8:L14" si="1">I8*12</f>
        <v>288</v>
      </c>
      <c r="K8" s="184">
        <v>24</v>
      </c>
      <c r="L8" s="184">
        <f t="shared" si="1"/>
        <v>288</v>
      </c>
      <c r="M8" s="183">
        <v>4</v>
      </c>
      <c r="N8" s="196">
        <v>0.33333333333333331</v>
      </c>
      <c r="O8" s="43">
        <v>2</v>
      </c>
      <c r="P8" s="140">
        <f t="shared" si="0"/>
        <v>2</v>
      </c>
      <c r="Q8" s="120">
        <v>13</v>
      </c>
    </row>
    <row r="9" spans="2:19" x14ac:dyDescent="0.25">
      <c r="B9" s="83">
        <v>4</v>
      </c>
      <c r="C9" s="92">
        <v>8</v>
      </c>
      <c r="D9" s="82" t="s">
        <v>141</v>
      </c>
      <c r="E9" s="82" t="s">
        <v>247</v>
      </c>
      <c r="F9" s="183">
        <v>1100</v>
      </c>
      <c r="G9" s="183">
        <v>825</v>
      </c>
      <c r="H9" s="184">
        <v>24</v>
      </c>
      <c r="I9" s="184">
        <v>24</v>
      </c>
      <c r="J9" s="184">
        <f t="shared" si="1"/>
        <v>288</v>
      </c>
      <c r="K9" s="184">
        <v>24</v>
      </c>
      <c r="L9" s="184">
        <f t="shared" si="1"/>
        <v>288</v>
      </c>
      <c r="M9" s="183">
        <v>4</v>
      </c>
      <c r="N9" s="196">
        <v>0.33333333333333331</v>
      </c>
      <c r="O9" s="43">
        <v>3</v>
      </c>
      <c r="P9" s="140">
        <f t="shared" si="0"/>
        <v>3</v>
      </c>
      <c r="Q9" s="120">
        <v>12</v>
      </c>
    </row>
    <row r="10" spans="2:19" ht="15" customHeight="1" x14ac:dyDescent="0.25">
      <c r="B10" s="83">
        <v>5</v>
      </c>
      <c r="C10" s="92">
        <v>13</v>
      </c>
      <c r="D10" s="82" t="s">
        <v>143</v>
      </c>
      <c r="E10" s="82" t="s">
        <v>246</v>
      </c>
      <c r="F10" s="183">
        <v>1400</v>
      </c>
      <c r="G10" s="183">
        <f>F10*$G$23</f>
        <v>210</v>
      </c>
      <c r="H10" s="184">
        <v>18</v>
      </c>
      <c r="I10" s="184">
        <v>18</v>
      </c>
      <c r="J10" s="184">
        <f t="shared" si="1"/>
        <v>216</v>
      </c>
      <c r="K10" s="184">
        <v>18</v>
      </c>
      <c r="L10" s="184">
        <f t="shared" si="1"/>
        <v>216</v>
      </c>
      <c r="M10" s="183">
        <v>210</v>
      </c>
      <c r="N10" s="185">
        <v>19.250000000000004</v>
      </c>
      <c r="O10" s="43">
        <v>4</v>
      </c>
      <c r="P10" s="140">
        <f t="shared" si="0"/>
        <v>4</v>
      </c>
      <c r="Q10" s="120">
        <v>11</v>
      </c>
    </row>
    <row r="11" spans="2:19" x14ac:dyDescent="0.25">
      <c r="B11" s="83">
        <v>6</v>
      </c>
      <c r="C11" s="92">
        <v>12</v>
      </c>
      <c r="D11" s="82" t="s">
        <v>143</v>
      </c>
      <c r="E11" s="82" t="s">
        <v>246</v>
      </c>
      <c r="F11" s="183">
        <v>1400</v>
      </c>
      <c r="G11" s="183">
        <f t="shared" ref="G11:G14" si="2">F11*$G$23</f>
        <v>210</v>
      </c>
      <c r="H11" s="184">
        <v>12</v>
      </c>
      <c r="I11" s="184">
        <v>18</v>
      </c>
      <c r="J11" s="184">
        <f t="shared" si="1"/>
        <v>216</v>
      </c>
      <c r="K11" s="184">
        <v>18</v>
      </c>
      <c r="L11" s="184">
        <f t="shared" si="1"/>
        <v>216</v>
      </c>
      <c r="M11" s="183">
        <v>210</v>
      </c>
      <c r="N11" s="185">
        <v>19.250000000000004</v>
      </c>
      <c r="O11" s="43">
        <v>5</v>
      </c>
      <c r="P11" s="140">
        <f t="shared" si="0"/>
        <v>5</v>
      </c>
      <c r="Q11" s="120">
        <v>10</v>
      </c>
    </row>
    <row r="12" spans="2:19" ht="15" customHeight="1" x14ac:dyDescent="0.25">
      <c r="B12" s="83">
        <v>7</v>
      </c>
      <c r="C12" s="92">
        <v>1</v>
      </c>
      <c r="D12" s="82" t="s">
        <v>143</v>
      </c>
      <c r="E12" s="121" t="s">
        <v>247</v>
      </c>
      <c r="F12" s="183">
        <v>2900</v>
      </c>
      <c r="G12" s="183">
        <f t="shared" si="2"/>
        <v>435</v>
      </c>
      <c r="H12" s="184">
        <v>10</v>
      </c>
      <c r="I12" s="184">
        <v>14</v>
      </c>
      <c r="J12" s="184">
        <f t="shared" si="1"/>
        <v>168</v>
      </c>
      <c r="K12" s="184">
        <v>14</v>
      </c>
      <c r="L12" s="184">
        <f t="shared" si="1"/>
        <v>168</v>
      </c>
      <c r="M12" s="183">
        <v>435</v>
      </c>
      <c r="N12" s="185">
        <v>39.875000000000007</v>
      </c>
      <c r="O12" s="43">
        <v>6</v>
      </c>
      <c r="P12" s="140">
        <f t="shared" si="0"/>
        <v>6</v>
      </c>
      <c r="Q12" s="120">
        <v>9</v>
      </c>
    </row>
    <row r="13" spans="2:19" x14ac:dyDescent="0.25">
      <c r="B13" s="83">
        <v>8</v>
      </c>
      <c r="C13" s="92">
        <v>4</v>
      </c>
      <c r="D13" s="82" t="s">
        <v>143</v>
      </c>
      <c r="E13" s="121" t="s">
        <v>144</v>
      </c>
      <c r="F13" s="183">
        <v>3900</v>
      </c>
      <c r="G13" s="183">
        <f t="shared" si="2"/>
        <v>585</v>
      </c>
      <c r="H13" s="184">
        <v>10</v>
      </c>
      <c r="I13" s="184">
        <v>14</v>
      </c>
      <c r="J13" s="184">
        <f t="shared" si="1"/>
        <v>168</v>
      </c>
      <c r="K13" s="184">
        <v>14</v>
      </c>
      <c r="L13" s="184">
        <f t="shared" si="1"/>
        <v>168</v>
      </c>
      <c r="M13" s="183">
        <v>585</v>
      </c>
      <c r="N13" s="185">
        <v>53.625</v>
      </c>
      <c r="O13" s="43">
        <v>7</v>
      </c>
      <c r="P13" s="140">
        <f t="shared" si="0"/>
        <v>7</v>
      </c>
      <c r="Q13" s="120">
        <v>8</v>
      </c>
    </row>
    <row r="14" spans="2:19" ht="15.75" customHeight="1" x14ac:dyDescent="0.25">
      <c r="B14" s="83">
        <v>9</v>
      </c>
      <c r="C14" s="92">
        <v>6</v>
      </c>
      <c r="D14" s="82" t="s">
        <v>143</v>
      </c>
      <c r="E14" s="121" t="s">
        <v>145</v>
      </c>
      <c r="F14" s="183">
        <v>2600</v>
      </c>
      <c r="G14" s="183">
        <f t="shared" si="2"/>
        <v>390</v>
      </c>
      <c r="H14" s="184">
        <v>10</v>
      </c>
      <c r="I14" s="184">
        <v>14</v>
      </c>
      <c r="J14" s="184">
        <f t="shared" si="1"/>
        <v>168</v>
      </c>
      <c r="K14" s="184">
        <v>14</v>
      </c>
      <c r="L14" s="184">
        <f t="shared" si="1"/>
        <v>168</v>
      </c>
      <c r="M14" s="183">
        <v>390</v>
      </c>
      <c r="N14" s="185">
        <v>35.750000000000007</v>
      </c>
      <c r="O14" s="43">
        <v>8</v>
      </c>
      <c r="P14" s="140">
        <f t="shared" si="0"/>
        <v>8</v>
      </c>
      <c r="Q14" s="120">
        <v>7</v>
      </c>
    </row>
    <row r="15" spans="2:19" s="145" customFormat="1" x14ac:dyDescent="0.25">
      <c r="B15" s="143">
        <v>10</v>
      </c>
      <c r="C15" s="144">
        <v>9</v>
      </c>
      <c r="D15" s="82" t="s">
        <v>146</v>
      </c>
      <c r="E15" s="121" t="s">
        <v>147</v>
      </c>
      <c r="F15" s="183"/>
      <c r="G15" s="183"/>
      <c r="H15" s="184"/>
      <c r="I15" s="184"/>
      <c r="J15" s="184"/>
      <c r="K15" s="184"/>
      <c r="L15" s="184"/>
      <c r="M15" s="183">
        <v>0</v>
      </c>
      <c r="N15" s="185"/>
      <c r="O15" s="145">
        <v>9</v>
      </c>
      <c r="P15" s="146">
        <f t="shared" si="0"/>
        <v>9</v>
      </c>
      <c r="Q15" s="147">
        <v>6</v>
      </c>
      <c r="S15" s="145">
        <f>465.75-529</f>
        <v>-63.25</v>
      </c>
    </row>
    <row r="16" spans="2:19" ht="15" customHeight="1" x14ac:dyDescent="0.25">
      <c r="B16" s="83">
        <v>11</v>
      </c>
      <c r="C16" s="92">
        <v>16</v>
      </c>
      <c r="D16" s="82" t="s">
        <v>148</v>
      </c>
      <c r="E16" s="121" t="s">
        <v>246</v>
      </c>
      <c r="F16" s="183">
        <v>5300</v>
      </c>
      <c r="G16" s="183">
        <f>F16*$G$24</f>
        <v>530</v>
      </c>
      <c r="H16" s="184">
        <v>2</v>
      </c>
      <c r="I16" s="184">
        <v>5</v>
      </c>
      <c r="J16" s="184">
        <f>I16*12</f>
        <v>60</v>
      </c>
      <c r="K16" s="184">
        <v>4</v>
      </c>
      <c r="L16" s="184">
        <f>K16*12</f>
        <v>48</v>
      </c>
      <c r="M16" s="183">
        <v>530</v>
      </c>
      <c r="N16" s="185">
        <v>48.583333333333336</v>
      </c>
      <c r="O16" s="43">
        <v>10</v>
      </c>
      <c r="P16" s="140">
        <f t="shared" si="0"/>
        <v>10</v>
      </c>
      <c r="Q16" s="120">
        <v>5</v>
      </c>
      <c r="S16" s="43">
        <v>462.75</v>
      </c>
    </row>
    <row r="17" spans="2:20" x14ac:dyDescent="0.25">
      <c r="B17" s="83">
        <v>12</v>
      </c>
      <c r="C17" s="92">
        <v>5</v>
      </c>
      <c r="D17" s="82" t="s">
        <v>148</v>
      </c>
      <c r="E17" s="121" t="s">
        <v>144</v>
      </c>
      <c r="F17" s="183">
        <v>3300</v>
      </c>
      <c r="G17" s="183">
        <f>F17*$G$24</f>
        <v>330</v>
      </c>
      <c r="H17" s="184">
        <v>2</v>
      </c>
      <c r="I17" s="184">
        <v>4</v>
      </c>
      <c r="J17" s="184">
        <f t="shared" ref="J17:L17" si="3">I17*12</f>
        <v>48</v>
      </c>
      <c r="K17" s="184">
        <v>3</v>
      </c>
      <c r="L17" s="184">
        <f t="shared" si="3"/>
        <v>36</v>
      </c>
      <c r="M17" s="183">
        <v>330</v>
      </c>
      <c r="N17" s="185">
        <v>30.250000000000004</v>
      </c>
      <c r="O17" s="43">
        <v>11</v>
      </c>
      <c r="P17" s="140">
        <f t="shared" si="0"/>
        <v>11</v>
      </c>
      <c r="Q17" s="120">
        <v>4</v>
      </c>
      <c r="S17" s="139">
        <f>S16+N16</f>
        <v>511.33333333333331</v>
      </c>
      <c r="T17" s="43">
        <v>529</v>
      </c>
    </row>
    <row r="18" spans="2:20" ht="15" customHeight="1" x14ac:dyDescent="0.25">
      <c r="B18" s="83">
        <v>13</v>
      </c>
      <c r="C18" s="92">
        <v>3</v>
      </c>
      <c r="D18" s="82" t="s">
        <v>149</v>
      </c>
      <c r="E18" s="82" t="s">
        <v>144</v>
      </c>
      <c r="F18" s="183">
        <v>2600</v>
      </c>
      <c r="G18" s="183">
        <f>F18*$G$25</f>
        <v>65</v>
      </c>
      <c r="H18" s="186" t="s">
        <v>293</v>
      </c>
      <c r="I18" s="184">
        <v>1</v>
      </c>
      <c r="J18" s="184">
        <v>1</v>
      </c>
      <c r="K18" s="184">
        <v>1</v>
      </c>
      <c r="L18" s="184">
        <v>1</v>
      </c>
      <c r="M18" s="183">
        <v>5000</v>
      </c>
      <c r="N18" s="185">
        <v>416.66666666666669</v>
      </c>
      <c r="O18" s="43">
        <v>12</v>
      </c>
      <c r="P18" s="140">
        <f t="shared" si="0"/>
        <v>12</v>
      </c>
      <c r="Q18" s="120">
        <v>3</v>
      </c>
      <c r="S18" s="43">
        <v>530</v>
      </c>
      <c r="T18" s="139">
        <f>T17+N16</f>
        <v>577.58333333333337</v>
      </c>
    </row>
    <row r="19" spans="2:20" x14ac:dyDescent="0.25">
      <c r="B19" s="83">
        <v>14</v>
      </c>
      <c r="C19" s="92">
        <v>7</v>
      </c>
      <c r="D19" s="82" t="s">
        <v>149</v>
      </c>
      <c r="E19" s="82" t="s">
        <v>145</v>
      </c>
      <c r="F19" s="183">
        <v>2377</v>
      </c>
      <c r="G19" s="183">
        <f>F19*$G$25</f>
        <v>59.425000000000004</v>
      </c>
      <c r="H19" s="186" t="s">
        <v>293</v>
      </c>
      <c r="I19" s="184">
        <v>1</v>
      </c>
      <c r="J19" s="184">
        <v>1</v>
      </c>
      <c r="K19" s="184">
        <v>1</v>
      </c>
      <c r="L19" s="184">
        <v>1</v>
      </c>
      <c r="M19" s="183">
        <v>5000</v>
      </c>
      <c r="N19" s="185">
        <v>416.66666666666669</v>
      </c>
      <c r="O19" s="43">
        <v>13</v>
      </c>
      <c r="P19" s="140">
        <f t="shared" si="0"/>
        <v>13</v>
      </c>
      <c r="Q19" s="120">
        <v>2</v>
      </c>
    </row>
    <row r="20" spans="2:20" s="145" customFormat="1" ht="15" customHeight="1" x14ac:dyDescent="0.25">
      <c r="B20" s="143">
        <v>15</v>
      </c>
      <c r="C20" s="144">
        <v>14</v>
      </c>
      <c r="D20" s="82" t="s">
        <v>150</v>
      </c>
      <c r="E20" s="82" t="s">
        <v>246</v>
      </c>
      <c r="F20" s="187"/>
      <c r="G20" s="187"/>
      <c r="H20" s="188"/>
      <c r="I20" s="188"/>
      <c r="J20" s="188"/>
      <c r="K20" s="188"/>
      <c r="L20" s="189"/>
      <c r="M20" s="188"/>
      <c r="N20" s="190"/>
      <c r="O20" s="145">
        <v>14</v>
      </c>
      <c r="P20" s="146">
        <f>15-Q20</f>
        <v>14</v>
      </c>
      <c r="Q20" s="147">
        <v>1</v>
      </c>
    </row>
    <row r="21" spans="2:20" ht="15.75" thickBot="1" x14ac:dyDescent="0.3">
      <c r="B21" s="83">
        <v>16</v>
      </c>
      <c r="C21" s="93">
        <v>10</v>
      </c>
      <c r="D21" s="94" t="s">
        <v>151</v>
      </c>
      <c r="E21" s="94" t="s">
        <v>246</v>
      </c>
      <c r="F21" s="191"/>
      <c r="G21" s="192"/>
      <c r="H21" s="193"/>
      <c r="I21" s="193"/>
      <c r="J21" s="193"/>
      <c r="K21" s="193"/>
      <c r="L21" s="194"/>
      <c r="M21" s="193"/>
      <c r="N21" s="195"/>
    </row>
    <row r="22" spans="2:20" ht="39.75" customHeight="1" x14ac:dyDescent="0.25">
      <c r="G22" s="43" t="s">
        <v>280</v>
      </c>
    </row>
    <row r="23" spans="2:20" x14ac:dyDescent="0.25">
      <c r="F23" s="131" t="s">
        <v>143</v>
      </c>
      <c r="G23" s="132">
        <v>0.15</v>
      </c>
    </row>
    <row r="24" spans="2:20" x14ac:dyDescent="0.25">
      <c r="F24" s="131" t="s">
        <v>148</v>
      </c>
      <c r="G24" s="132">
        <v>0.1</v>
      </c>
    </row>
    <row r="25" spans="2:20" x14ac:dyDescent="0.25">
      <c r="F25" s="131" t="s">
        <v>149</v>
      </c>
      <c r="G25" s="138">
        <v>2.5000000000000001E-2</v>
      </c>
      <c r="L25" s="133" t="s">
        <v>288</v>
      </c>
    </row>
    <row r="26" spans="2:20" x14ac:dyDescent="0.25">
      <c r="L26" s="131" t="s">
        <v>284</v>
      </c>
      <c r="M26" s="43" t="s">
        <v>281</v>
      </c>
    </row>
    <row r="27" spans="2:20" x14ac:dyDescent="0.25">
      <c r="L27" s="131" t="s">
        <v>285</v>
      </c>
      <c r="M27" s="43" t="s">
        <v>282</v>
      </c>
    </row>
    <row r="28" spans="2:20" x14ac:dyDescent="0.25">
      <c r="L28" s="131" t="s">
        <v>286</v>
      </c>
      <c r="M28" s="43" t="s">
        <v>283</v>
      </c>
    </row>
  </sheetData>
  <mergeCells count="10">
    <mergeCell ref="B3:B5"/>
    <mergeCell ref="C3:C5"/>
    <mergeCell ref="D3:D5"/>
    <mergeCell ref="E3:E5"/>
    <mergeCell ref="F3:F4"/>
    <mergeCell ref="M3:N3"/>
    <mergeCell ref="G3:G4"/>
    <mergeCell ref="H3:H4"/>
    <mergeCell ref="I3:J3"/>
    <mergeCell ref="K3:L3"/>
  </mergeCells>
  <pageMargins left="0.7" right="0.7" top="0.75" bottom="0.75" header="0.3" footer="0.3"/>
  <pageSetup scale="61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5EDB-9C26-44D1-BC80-1BE48205D94C}">
  <dimension ref="B1:Y30"/>
  <sheetViews>
    <sheetView topLeftCell="C1" zoomScale="110" zoomScaleNormal="110" workbookViewId="0">
      <pane xSplit="3" ySplit="5" topLeftCell="F6" activePane="bottomRight" state="frozen"/>
      <selection activeCell="C1" sqref="C1"/>
      <selection pane="topRight" activeCell="F1" sqref="F1"/>
      <selection pane="bottomLeft" activeCell="C6" sqref="C6"/>
      <selection pane="bottomRight" activeCell="F25" sqref="B25:F26"/>
    </sheetView>
  </sheetViews>
  <sheetFormatPr defaultColWidth="9.140625" defaultRowHeight="15" x14ac:dyDescent="0.25"/>
  <cols>
    <col min="1" max="1" width="9.140625" style="43"/>
    <col min="2" max="2" width="12.140625" style="83" customWidth="1"/>
    <col min="3" max="3" width="9.42578125" style="79" customWidth="1"/>
    <col min="4" max="4" width="10.140625" style="79" bestFit="1" customWidth="1"/>
    <col min="5" max="6" width="9.140625" style="43"/>
    <col min="7" max="7" width="10.28515625" style="43" customWidth="1"/>
    <col min="8" max="8" width="11.5703125" style="80" customWidth="1"/>
    <col min="9" max="9" width="7.7109375" style="84" customWidth="1"/>
    <col min="10" max="13" width="7.7109375" style="43" customWidth="1"/>
    <col min="14" max="14" width="10.140625" style="43" hidden="1" customWidth="1"/>
    <col min="15" max="15" width="10.140625" style="43" customWidth="1"/>
    <col min="16" max="16" width="10.140625" style="43" hidden="1" customWidth="1"/>
    <col min="17" max="17" width="10.140625" style="43" customWidth="1"/>
    <col min="18" max="19" width="10.140625" style="43" hidden="1" customWidth="1"/>
    <col min="20" max="16384" width="9.140625" style="43"/>
  </cols>
  <sheetData>
    <row r="1" spans="2:24" x14ac:dyDescent="0.25">
      <c r="C1" s="85" t="s">
        <v>244</v>
      </c>
    </row>
    <row r="2" spans="2:24" ht="15.75" customHeight="1" thickBot="1" x14ac:dyDescent="0.3">
      <c r="C2" s="85"/>
    </row>
    <row r="3" spans="2:24" s="86" customFormat="1" ht="15" customHeight="1" x14ac:dyDescent="0.25">
      <c r="B3" s="204" t="s">
        <v>241</v>
      </c>
      <c r="C3" s="219" t="s">
        <v>249</v>
      </c>
      <c r="D3" s="215" t="s">
        <v>233</v>
      </c>
      <c r="E3" s="215" t="s">
        <v>242</v>
      </c>
      <c r="F3" s="215" t="s">
        <v>243</v>
      </c>
      <c r="G3" s="215" t="s">
        <v>235</v>
      </c>
      <c r="H3" s="217" t="s">
        <v>234</v>
      </c>
      <c r="I3" s="211" t="s">
        <v>250</v>
      </c>
      <c r="J3" s="211" t="s">
        <v>238</v>
      </c>
      <c r="K3" s="198"/>
      <c r="L3" s="211" t="s">
        <v>239</v>
      </c>
      <c r="M3" s="203"/>
      <c r="N3" s="211" t="s">
        <v>236</v>
      </c>
      <c r="O3" s="203"/>
      <c r="P3" s="203" t="s">
        <v>236</v>
      </c>
      <c r="Q3" s="198"/>
      <c r="R3" s="203" t="s">
        <v>236</v>
      </c>
      <c r="S3" s="198"/>
    </row>
    <row r="4" spans="2:24" s="81" customFormat="1" ht="16.5" customHeight="1" x14ac:dyDescent="0.25">
      <c r="B4" s="204"/>
      <c r="C4" s="220"/>
      <c r="D4" s="216"/>
      <c r="E4" s="216"/>
      <c r="F4" s="216"/>
      <c r="G4" s="216"/>
      <c r="H4" s="218"/>
      <c r="I4" s="212"/>
      <c r="J4" s="107" t="s">
        <v>248</v>
      </c>
      <c r="K4" s="102" t="s">
        <v>252</v>
      </c>
      <c r="L4" s="107" t="s">
        <v>248</v>
      </c>
      <c r="M4" s="103" t="s">
        <v>252</v>
      </c>
      <c r="N4" s="212" t="s">
        <v>248</v>
      </c>
      <c r="O4" s="213"/>
      <c r="P4" s="213" t="s">
        <v>252</v>
      </c>
      <c r="Q4" s="214"/>
      <c r="R4" s="213" t="s">
        <v>253</v>
      </c>
      <c r="S4" s="214"/>
    </row>
    <row r="5" spans="2:24" s="81" customFormat="1" ht="15.75" thickBot="1" x14ac:dyDescent="0.3">
      <c r="B5" s="204"/>
      <c r="C5" s="221"/>
      <c r="D5" s="222"/>
      <c r="E5" s="222"/>
      <c r="F5" s="222"/>
      <c r="G5" s="98" t="s">
        <v>237</v>
      </c>
      <c r="H5" s="99" t="s">
        <v>237</v>
      </c>
      <c r="I5" s="100" t="s">
        <v>240</v>
      </c>
      <c r="J5" s="100" t="s">
        <v>240</v>
      </c>
      <c r="K5" s="101" t="s">
        <v>254</v>
      </c>
      <c r="L5" s="100" t="s">
        <v>240</v>
      </c>
      <c r="M5" s="122" t="s">
        <v>254</v>
      </c>
      <c r="N5" s="108" t="s">
        <v>278</v>
      </c>
      <c r="O5" s="122" t="s">
        <v>275</v>
      </c>
      <c r="P5" s="154" t="s">
        <v>278</v>
      </c>
      <c r="Q5" s="101" t="s">
        <v>279</v>
      </c>
      <c r="R5" s="154" t="s">
        <v>278</v>
      </c>
      <c r="S5" s="101" t="s">
        <v>279</v>
      </c>
    </row>
    <row r="6" spans="2:24" ht="15" customHeight="1" x14ac:dyDescent="0.25">
      <c r="B6" s="83">
        <v>1</v>
      </c>
      <c r="C6" s="88">
        <v>11</v>
      </c>
      <c r="D6" s="89" t="s">
        <v>245</v>
      </c>
      <c r="E6" s="89" t="s">
        <v>246</v>
      </c>
      <c r="F6" s="89" t="s">
        <v>276</v>
      </c>
      <c r="G6" s="90" t="s">
        <v>276</v>
      </c>
      <c r="H6" s="90"/>
      <c r="I6" s="91"/>
      <c r="J6" s="91"/>
      <c r="K6" s="91"/>
      <c r="L6" s="91"/>
      <c r="M6" s="123"/>
      <c r="N6" s="163"/>
      <c r="O6" s="162"/>
      <c r="P6" s="162"/>
      <c r="Q6" s="164"/>
      <c r="R6" s="155"/>
      <c r="S6" s="127"/>
      <c r="V6" s="43" t="s">
        <v>289</v>
      </c>
    </row>
    <row r="7" spans="2:24" x14ac:dyDescent="0.25">
      <c r="B7" s="83">
        <v>2</v>
      </c>
      <c r="C7" s="92">
        <v>15</v>
      </c>
      <c r="D7" s="82" t="s">
        <v>141</v>
      </c>
      <c r="E7" s="82" t="s">
        <v>246</v>
      </c>
      <c r="F7" s="82">
        <v>67</v>
      </c>
      <c r="G7" s="148">
        <v>3500</v>
      </c>
      <c r="H7" s="149">
        <v>2625</v>
      </c>
      <c r="I7" s="82">
        <v>48</v>
      </c>
      <c r="J7" s="82">
        <v>24</v>
      </c>
      <c r="K7" s="82" t="s">
        <v>228</v>
      </c>
      <c r="L7" s="82">
        <v>24</v>
      </c>
      <c r="M7" s="124" t="s">
        <v>228</v>
      </c>
      <c r="N7" s="165">
        <v>2</v>
      </c>
      <c r="O7" s="160">
        <f>2*N7</f>
        <v>4</v>
      </c>
      <c r="P7" s="160">
        <f>N7</f>
        <v>2</v>
      </c>
      <c r="Q7" s="130">
        <f>P7/6</f>
        <v>0.33333333333333331</v>
      </c>
      <c r="R7" s="156">
        <f>P7</f>
        <v>2</v>
      </c>
      <c r="S7" s="130">
        <f>R7/6</f>
        <v>0.33333333333333331</v>
      </c>
      <c r="T7" s="43">
        <v>1</v>
      </c>
      <c r="U7" s="140">
        <f t="shared" ref="U7:U19" si="0">15-V7</f>
        <v>1</v>
      </c>
      <c r="V7" s="120">
        <v>14</v>
      </c>
    </row>
    <row r="8" spans="2:24" ht="15" customHeight="1" x14ac:dyDescent="0.25">
      <c r="B8" s="83">
        <v>3</v>
      </c>
      <c r="C8" s="92">
        <v>2</v>
      </c>
      <c r="D8" s="82" t="s">
        <v>141</v>
      </c>
      <c r="E8" s="82" t="s">
        <v>247</v>
      </c>
      <c r="F8" s="82">
        <v>54</v>
      </c>
      <c r="G8" s="148">
        <v>1100</v>
      </c>
      <c r="H8" s="149">
        <v>825</v>
      </c>
      <c r="I8" s="82">
        <v>36</v>
      </c>
      <c r="J8" s="82">
        <v>24</v>
      </c>
      <c r="K8" s="82" t="s">
        <v>228</v>
      </c>
      <c r="L8" s="82">
        <v>24</v>
      </c>
      <c r="M8" s="124" t="s">
        <v>228</v>
      </c>
      <c r="N8" s="165">
        <v>2</v>
      </c>
      <c r="O8" s="160">
        <f>2*N8</f>
        <v>4</v>
      </c>
      <c r="P8" s="160">
        <f t="shared" ref="P8:P9" si="1">N8</f>
        <v>2</v>
      </c>
      <c r="Q8" s="130">
        <f t="shared" ref="Q8:Q14" si="2">P8/6</f>
        <v>0.33333333333333331</v>
      </c>
      <c r="R8" s="156">
        <f t="shared" ref="R8:R9" si="3">P8</f>
        <v>2</v>
      </c>
      <c r="S8" s="130">
        <f t="shared" ref="S8:S14" si="4">R8/6</f>
        <v>0.33333333333333331</v>
      </c>
      <c r="T8" s="43">
        <v>2</v>
      </c>
      <c r="U8" s="140">
        <f t="shared" si="0"/>
        <v>2</v>
      </c>
      <c r="V8" s="120">
        <v>13</v>
      </c>
    </row>
    <row r="9" spans="2:24" x14ac:dyDescent="0.25">
      <c r="B9" s="83">
        <v>4</v>
      </c>
      <c r="C9" s="92">
        <v>8</v>
      </c>
      <c r="D9" s="82" t="s">
        <v>141</v>
      </c>
      <c r="E9" s="82" t="s">
        <v>247</v>
      </c>
      <c r="F9" s="82">
        <v>60</v>
      </c>
      <c r="G9" s="148">
        <v>1100</v>
      </c>
      <c r="H9" s="149">
        <v>825</v>
      </c>
      <c r="I9" s="82">
        <v>24</v>
      </c>
      <c r="J9" s="82">
        <v>24</v>
      </c>
      <c r="K9" s="82" t="s">
        <v>228</v>
      </c>
      <c r="L9" s="82">
        <v>24</v>
      </c>
      <c r="M9" s="124" t="s">
        <v>228</v>
      </c>
      <c r="N9" s="165">
        <v>2</v>
      </c>
      <c r="O9" s="160">
        <f>2*N9</f>
        <v>4</v>
      </c>
      <c r="P9" s="160">
        <f t="shared" si="1"/>
        <v>2</v>
      </c>
      <c r="Q9" s="130">
        <f t="shared" si="2"/>
        <v>0.33333333333333331</v>
      </c>
      <c r="R9" s="156">
        <f t="shared" si="3"/>
        <v>2</v>
      </c>
      <c r="S9" s="130">
        <f t="shared" si="4"/>
        <v>0.33333333333333331</v>
      </c>
      <c r="T9" s="43">
        <v>3</v>
      </c>
      <c r="U9" s="140">
        <f t="shared" si="0"/>
        <v>3</v>
      </c>
      <c r="V9" s="120">
        <v>12</v>
      </c>
    </row>
    <row r="10" spans="2:24" ht="15" customHeight="1" x14ac:dyDescent="0.25">
      <c r="B10" s="83">
        <v>5</v>
      </c>
      <c r="C10" s="92">
        <v>13</v>
      </c>
      <c r="D10" s="82" t="s">
        <v>143</v>
      </c>
      <c r="E10" s="82" t="s">
        <v>246</v>
      </c>
      <c r="F10" s="82">
        <v>65</v>
      </c>
      <c r="G10" s="148">
        <v>1400</v>
      </c>
      <c r="H10" s="149">
        <f>G10*$H$23</f>
        <v>210</v>
      </c>
      <c r="I10" s="82">
        <v>18</v>
      </c>
      <c r="J10" s="82">
        <v>18</v>
      </c>
      <c r="K10" s="82" t="s">
        <v>228</v>
      </c>
      <c r="L10" s="82">
        <v>18</v>
      </c>
      <c r="M10" s="124" t="s">
        <v>228</v>
      </c>
      <c r="N10" s="165">
        <f>0.5*O10</f>
        <v>105</v>
      </c>
      <c r="O10" s="160">
        <f>H10</f>
        <v>210</v>
      </c>
      <c r="P10" s="161">
        <f>N10*$N$27</f>
        <v>115.50000000000001</v>
      </c>
      <c r="Q10" s="128">
        <f t="shared" si="2"/>
        <v>19.250000000000004</v>
      </c>
      <c r="R10" s="157">
        <f>N10*$N$28</f>
        <v>115.50000000000001</v>
      </c>
      <c r="S10" s="128">
        <f t="shared" si="4"/>
        <v>19.250000000000004</v>
      </c>
      <c r="T10" s="43">
        <v>4</v>
      </c>
      <c r="U10" s="140">
        <f t="shared" si="0"/>
        <v>4</v>
      </c>
      <c r="V10" s="120">
        <v>11</v>
      </c>
    </row>
    <row r="11" spans="2:24" x14ac:dyDescent="0.25">
      <c r="B11" s="83">
        <v>6</v>
      </c>
      <c r="C11" s="92">
        <v>12</v>
      </c>
      <c r="D11" s="82" t="s">
        <v>143</v>
      </c>
      <c r="E11" s="82" t="s">
        <v>246</v>
      </c>
      <c r="F11" s="82">
        <v>64</v>
      </c>
      <c r="G11" s="148">
        <v>1400</v>
      </c>
      <c r="H11" s="149">
        <f t="shared" ref="H11:H14" si="5">G11*$H$23</f>
        <v>210</v>
      </c>
      <c r="I11" s="82">
        <v>12</v>
      </c>
      <c r="J11" s="82">
        <v>18</v>
      </c>
      <c r="K11" s="82" t="s">
        <v>228</v>
      </c>
      <c r="L11" s="82">
        <v>18</v>
      </c>
      <c r="M11" s="124" t="s">
        <v>228</v>
      </c>
      <c r="N11" s="165">
        <f t="shared" ref="N11:N15" si="6">0.5*O11</f>
        <v>105</v>
      </c>
      <c r="O11" s="160">
        <f t="shared" ref="O11:O17" si="7">H11</f>
        <v>210</v>
      </c>
      <c r="P11" s="161">
        <f t="shared" ref="P11:P17" si="8">N11*$N$27</f>
        <v>115.50000000000001</v>
      </c>
      <c r="Q11" s="128">
        <f t="shared" si="2"/>
        <v>19.250000000000004</v>
      </c>
      <c r="R11" s="157">
        <f t="shared" ref="R11:R17" si="9">N11*$N$28</f>
        <v>115.50000000000001</v>
      </c>
      <c r="S11" s="128">
        <f t="shared" si="4"/>
        <v>19.250000000000004</v>
      </c>
      <c r="T11" s="43">
        <v>5</v>
      </c>
      <c r="U11" s="140">
        <f t="shared" si="0"/>
        <v>5</v>
      </c>
      <c r="V11" s="120">
        <v>10</v>
      </c>
    </row>
    <row r="12" spans="2:24" ht="15" customHeight="1" x14ac:dyDescent="0.25">
      <c r="B12" s="83">
        <v>7</v>
      </c>
      <c r="C12" s="92">
        <v>1</v>
      </c>
      <c r="D12" s="82" t="s">
        <v>143</v>
      </c>
      <c r="E12" s="121" t="s">
        <v>247</v>
      </c>
      <c r="F12" s="121">
        <v>53</v>
      </c>
      <c r="G12" s="106">
        <v>2900</v>
      </c>
      <c r="H12" s="149">
        <f t="shared" si="5"/>
        <v>435</v>
      </c>
      <c r="I12" s="82">
        <v>10</v>
      </c>
      <c r="J12" s="82">
        <v>14</v>
      </c>
      <c r="K12" s="82" t="s">
        <v>228</v>
      </c>
      <c r="L12" s="82">
        <v>14</v>
      </c>
      <c r="M12" s="124" t="s">
        <v>228</v>
      </c>
      <c r="N12" s="165">
        <f t="shared" si="6"/>
        <v>217.5</v>
      </c>
      <c r="O12" s="160">
        <f t="shared" si="7"/>
        <v>435</v>
      </c>
      <c r="P12" s="161">
        <f t="shared" si="8"/>
        <v>239.25000000000003</v>
      </c>
      <c r="Q12" s="128">
        <f t="shared" si="2"/>
        <v>39.875000000000007</v>
      </c>
      <c r="R12" s="157">
        <f t="shared" si="9"/>
        <v>239.25000000000003</v>
      </c>
      <c r="S12" s="128">
        <f t="shared" si="4"/>
        <v>39.875000000000007</v>
      </c>
      <c r="T12" s="43">
        <v>6</v>
      </c>
      <c r="U12" s="140">
        <f t="shared" si="0"/>
        <v>6</v>
      </c>
      <c r="V12" s="120">
        <v>9</v>
      </c>
    </row>
    <row r="13" spans="2:24" x14ac:dyDescent="0.25">
      <c r="B13" s="83">
        <v>8</v>
      </c>
      <c r="C13" s="92">
        <v>4</v>
      </c>
      <c r="D13" s="82" t="s">
        <v>143</v>
      </c>
      <c r="E13" s="121" t="s">
        <v>144</v>
      </c>
      <c r="F13" s="121">
        <v>56</v>
      </c>
      <c r="G13" s="106">
        <v>3900</v>
      </c>
      <c r="H13" s="149">
        <f t="shared" si="5"/>
        <v>585</v>
      </c>
      <c r="I13" s="82">
        <v>10</v>
      </c>
      <c r="J13" s="82">
        <v>14</v>
      </c>
      <c r="K13" s="82" t="s">
        <v>228</v>
      </c>
      <c r="L13" s="82">
        <v>14</v>
      </c>
      <c r="M13" s="124" t="s">
        <v>228</v>
      </c>
      <c r="N13" s="165">
        <f t="shared" si="6"/>
        <v>292.5</v>
      </c>
      <c r="O13" s="160">
        <f t="shared" si="7"/>
        <v>585</v>
      </c>
      <c r="P13" s="161">
        <f t="shared" si="8"/>
        <v>321.75</v>
      </c>
      <c r="Q13" s="128">
        <f t="shared" si="2"/>
        <v>53.625</v>
      </c>
      <c r="R13" s="157">
        <f t="shared" si="9"/>
        <v>321.75</v>
      </c>
      <c r="S13" s="128">
        <f t="shared" si="4"/>
        <v>53.625</v>
      </c>
      <c r="T13" s="43">
        <v>7</v>
      </c>
      <c r="U13" s="140">
        <f t="shared" si="0"/>
        <v>7</v>
      </c>
      <c r="V13" s="120">
        <v>8</v>
      </c>
    </row>
    <row r="14" spans="2:24" ht="15.75" customHeight="1" x14ac:dyDescent="0.25">
      <c r="B14" s="83">
        <v>9</v>
      </c>
      <c r="C14" s="92">
        <v>6</v>
      </c>
      <c r="D14" s="82" t="s">
        <v>143</v>
      </c>
      <c r="E14" s="121" t="s">
        <v>145</v>
      </c>
      <c r="F14" s="121">
        <v>58</v>
      </c>
      <c r="G14" s="106">
        <v>2600</v>
      </c>
      <c r="H14" s="149">
        <f t="shared" si="5"/>
        <v>390</v>
      </c>
      <c r="I14" s="82">
        <v>10</v>
      </c>
      <c r="J14" s="82">
        <v>14</v>
      </c>
      <c r="K14" s="82" t="s">
        <v>228</v>
      </c>
      <c r="L14" s="82">
        <v>14</v>
      </c>
      <c r="M14" s="124" t="s">
        <v>228</v>
      </c>
      <c r="N14" s="165">
        <f t="shared" si="6"/>
        <v>195</v>
      </c>
      <c r="O14" s="160">
        <f t="shared" si="7"/>
        <v>390</v>
      </c>
      <c r="P14" s="161">
        <f t="shared" si="8"/>
        <v>214.50000000000003</v>
      </c>
      <c r="Q14" s="128">
        <f t="shared" si="2"/>
        <v>35.750000000000007</v>
      </c>
      <c r="R14" s="157">
        <f t="shared" si="9"/>
        <v>214.50000000000003</v>
      </c>
      <c r="S14" s="128">
        <f t="shared" si="4"/>
        <v>35.750000000000007</v>
      </c>
      <c r="T14" s="43">
        <v>8</v>
      </c>
      <c r="U14" s="140">
        <f t="shared" si="0"/>
        <v>8</v>
      </c>
      <c r="V14" s="120">
        <v>7</v>
      </c>
    </row>
    <row r="15" spans="2:24" s="145" customFormat="1" x14ac:dyDescent="0.25">
      <c r="B15" s="143">
        <v>10</v>
      </c>
      <c r="C15" s="144">
        <v>9</v>
      </c>
      <c r="D15" s="82" t="s">
        <v>146</v>
      </c>
      <c r="E15" s="121" t="s">
        <v>147</v>
      </c>
      <c r="F15" s="121">
        <v>61</v>
      </c>
      <c r="G15" s="106">
        <v>2000</v>
      </c>
      <c r="H15" s="149">
        <v>0</v>
      </c>
      <c r="I15" s="82"/>
      <c r="J15" s="82"/>
      <c r="K15" s="82"/>
      <c r="L15" s="82"/>
      <c r="M15" s="124"/>
      <c r="N15" s="165">
        <f t="shared" si="6"/>
        <v>0</v>
      </c>
      <c r="O15" s="160">
        <f t="shared" si="7"/>
        <v>0</v>
      </c>
      <c r="P15" s="160">
        <f t="shared" si="8"/>
        <v>0</v>
      </c>
      <c r="Q15" s="128"/>
      <c r="R15" s="156">
        <f t="shared" si="9"/>
        <v>0</v>
      </c>
      <c r="S15" s="128"/>
      <c r="T15" s="145">
        <v>9</v>
      </c>
      <c r="U15" s="146">
        <f t="shared" si="0"/>
        <v>9</v>
      </c>
      <c r="V15" s="147">
        <v>6</v>
      </c>
      <c r="X15" s="145">
        <f>465.75-529</f>
        <v>-63.25</v>
      </c>
    </row>
    <row r="16" spans="2:24" ht="15" customHeight="1" x14ac:dyDescent="0.25">
      <c r="B16" s="83">
        <v>11</v>
      </c>
      <c r="C16" s="92">
        <v>16</v>
      </c>
      <c r="D16" s="82" t="s">
        <v>148</v>
      </c>
      <c r="E16" s="121" t="s">
        <v>246</v>
      </c>
      <c r="F16" s="121">
        <v>68</v>
      </c>
      <c r="G16" s="106">
        <v>5300</v>
      </c>
      <c r="H16" s="149">
        <f>G16*$H$24</f>
        <v>530</v>
      </c>
      <c r="I16" s="82">
        <v>2</v>
      </c>
      <c r="J16" s="170">
        <v>5</v>
      </c>
      <c r="K16" s="170" t="s">
        <v>228</v>
      </c>
      <c r="L16" s="170">
        <v>2</v>
      </c>
      <c r="M16" s="124" t="s">
        <v>228</v>
      </c>
      <c r="N16" s="165">
        <f t="shared" ref="N16:N17" si="10">0.5*O16</f>
        <v>265</v>
      </c>
      <c r="O16" s="160">
        <f t="shared" si="7"/>
        <v>530</v>
      </c>
      <c r="P16" s="161">
        <f t="shared" si="8"/>
        <v>291.5</v>
      </c>
      <c r="Q16" s="128">
        <f t="shared" ref="Q16:Q19" si="11">P16/6</f>
        <v>48.583333333333336</v>
      </c>
      <c r="R16" s="157">
        <f t="shared" si="9"/>
        <v>291.5</v>
      </c>
      <c r="S16" s="128">
        <f t="shared" ref="S16:S19" si="12">R16/6</f>
        <v>48.583333333333336</v>
      </c>
      <c r="T16" s="43">
        <v>10</v>
      </c>
      <c r="U16" s="140">
        <f t="shared" si="0"/>
        <v>10</v>
      </c>
      <c r="V16" s="120">
        <v>5</v>
      </c>
      <c r="X16" s="43">
        <v>462.75</v>
      </c>
    </row>
    <row r="17" spans="2:25" x14ac:dyDescent="0.25">
      <c r="B17" s="83">
        <v>12</v>
      </c>
      <c r="C17" s="92">
        <v>5</v>
      </c>
      <c r="D17" s="82" t="s">
        <v>148</v>
      </c>
      <c r="E17" s="121" t="s">
        <v>144</v>
      </c>
      <c r="F17" s="121">
        <v>57</v>
      </c>
      <c r="G17" s="106">
        <v>3300</v>
      </c>
      <c r="H17" s="149">
        <f>G17*$H$24</f>
        <v>330</v>
      </c>
      <c r="I17" s="82">
        <v>2</v>
      </c>
      <c r="J17" s="170">
        <v>4</v>
      </c>
      <c r="K17" s="170" t="s">
        <v>228</v>
      </c>
      <c r="L17" s="170">
        <v>2</v>
      </c>
      <c r="M17" s="124" t="s">
        <v>228</v>
      </c>
      <c r="N17" s="165">
        <f t="shared" si="10"/>
        <v>165</v>
      </c>
      <c r="O17" s="160">
        <f t="shared" si="7"/>
        <v>330</v>
      </c>
      <c r="P17" s="161">
        <f t="shared" si="8"/>
        <v>181.50000000000003</v>
      </c>
      <c r="Q17" s="128">
        <f t="shared" si="11"/>
        <v>30.250000000000004</v>
      </c>
      <c r="R17" s="157">
        <f t="shared" si="9"/>
        <v>181.50000000000003</v>
      </c>
      <c r="S17" s="128">
        <f t="shared" si="12"/>
        <v>30.250000000000004</v>
      </c>
      <c r="T17" s="43">
        <v>11</v>
      </c>
      <c r="U17" s="140">
        <f t="shared" si="0"/>
        <v>11</v>
      </c>
      <c r="V17" s="120">
        <v>4</v>
      </c>
      <c r="X17" s="139">
        <f>X16+Q16</f>
        <v>511.33333333333331</v>
      </c>
      <c r="Y17" s="43">
        <v>529</v>
      </c>
    </row>
    <row r="18" spans="2:25" ht="15" customHeight="1" x14ac:dyDescent="0.25">
      <c r="B18" s="83">
        <v>13</v>
      </c>
      <c r="C18" s="92">
        <v>3</v>
      </c>
      <c r="D18" s="82" t="s">
        <v>149</v>
      </c>
      <c r="E18" s="82" t="s">
        <v>144</v>
      </c>
      <c r="F18" s="82">
        <v>55</v>
      </c>
      <c r="G18" s="148">
        <v>2600</v>
      </c>
      <c r="H18" s="153">
        <f>G18*$H$25</f>
        <v>65</v>
      </c>
      <c r="I18" s="87" t="s">
        <v>251</v>
      </c>
      <c r="J18" s="170">
        <v>1</v>
      </c>
      <c r="K18" s="171" t="s">
        <v>277</v>
      </c>
      <c r="L18" s="170">
        <v>1</v>
      </c>
      <c r="M18" s="125" t="s">
        <v>277</v>
      </c>
      <c r="N18" s="165">
        <v>2500</v>
      </c>
      <c r="O18" s="160">
        <v>5000</v>
      </c>
      <c r="P18" s="160">
        <f t="shared" ref="P18:P19" si="13">N18</f>
        <v>2500</v>
      </c>
      <c r="Q18" s="128">
        <f t="shared" si="11"/>
        <v>416.66666666666669</v>
      </c>
      <c r="R18" s="156">
        <f t="shared" ref="R18:R19" si="14">P18</f>
        <v>2500</v>
      </c>
      <c r="S18" s="128">
        <f t="shared" si="12"/>
        <v>416.66666666666669</v>
      </c>
      <c r="T18" s="43">
        <v>12</v>
      </c>
      <c r="U18" s="140">
        <f t="shared" si="0"/>
        <v>12</v>
      </c>
      <c r="V18" s="120">
        <v>3</v>
      </c>
      <c r="X18" s="43">
        <v>530</v>
      </c>
      <c r="Y18" s="139">
        <f>Y17+Q16</f>
        <v>577.58333333333337</v>
      </c>
    </row>
    <row r="19" spans="2:25" x14ac:dyDescent="0.25">
      <c r="B19" s="83">
        <v>14</v>
      </c>
      <c r="C19" s="92">
        <v>7</v>
      </c>
      <c r="D19" s="82" t="s">
        <v>149</v>
      </c>
      <c r="E19" s="82" t="s">
        <v>145</v>
      </c>
      <c r="F19" s="82">
        <v>59</v>
      </c>
      <c r="G19" s="148">
        <v>2377</v>
      </c>
      <c r="H19" s="153">
        <f>G19*$H$25</f>
        <v>59.425000000000004</v>
      </c>
      <c r="I19" s="82" t="s">
        <v>251</v>
      </c>
      <c r="J19" s="170">
        <v>1</v>
      </c>
      <c r="K19" s="171" t="s">
        <v>277</v>
      </c>
      <c r="L19" s="170">
        <v>1</v>
      </c>
      <c r="M19" s="125" t="s">
        <v>277</v>
      </c>
      <c r="N19" s="165">
        <v>2500</v>
      </c>
      <c r="O19" s="160">
        <v>5000</v>
      </c>
      <c r="P19" s="160">
        <f t="shared" si="13"/>
        <v>2500</v>
      </c>
      <c r="Q19" s="128">
        <f t="shared" si="11"/>
        <v>416.66666666666669</v>
      </c>
      <c r="R19" s="156">
        <f t="shared" si="14"/>
        <v>2500</v>
      </c>
      <c r="S19" s="128">
        <f t="shared" si="12"/>
        <v>416.66666666666669</v>
      </c>
      <c r="T19" s="43">
        <v>13</v>
      </c>
      <c r="U19" s="140">
        <f t="shared" si="0"/>
        <v>13</v>
      </c>
      <c r="V19" s="120">
        <v>2</v>
      </c>
    </row>
    <row r="20" spans="2:25" s="145" customFormat="1" ht="15" customHeight="1" x14ac:dyDescent="0.25">
      <c r="B20" s="143">
        <v>15</v>
      </c>
      <c r="C20" s="144">
        <v>14</v>
      </c>
      <c r="D20" s="82" t="s">
        <v>150</v>
      </c>
      <c r="E20" s="82" t="s">
        <v>246</v>
      </c>
      <c r="F20" s="82">
        <v>66</v>
      </c>
      <c r="G20" s="148">
        <v>10000</v>
      </c>
      <c r="H20" s="149">
        <v>0</v>
      </c>
      <c r="I20" s="150"/>
      <c r="J20" s="150"/>
      <c r="K20" s="150"/>
      <c r="L20" s="150"/>
      <c r="M20" s="151"/>
      <c r="N20" s="163"/>
      <c r="O20" s="150"/>
      <c r="P20" s="150"/>
      <c r="Q20" s="152"/>
      <c r="R20" s="158"/>
      <c r="S20" s="152"/>
      <c r="T20" s="145">
        <v>14</v>
      </c>
      <c r="U20" s="146">
        <f>15-V20</f>
        <v>14</v>
      </c>
      <c r="V20" s="147">
        <v>1</v>
      </c>
    </row>
    <row r="21" spans="2:25" ht="15.75" thickBot="1" x14ac:dyDescent="0.3">
      <c r="B21" s="83">
        <v>16</v>
      </c>
      <c r="C21" s="93">
        <v>10</v>
      </c>
      <c r="D21" s="94" t="s">
        <v>151</v>
      </c>
      <c r="E21" s="94" t="s">
        <v>246</v>
      </c>
      <c r="F21" s="94">
        <v>62</v>
      </c>
      <c r="G21" s="95"/>
      <c r="H21" s="96"/>
      <c r="I21" s="97"/>
      <c r="J21" s="97"/>
      <c r="K21" s="97"/>
      <c r="L21" s="97"/>
      <c r="M21" s="126"/>
      <c r="N21" s="166"/>
      <c r="O21" s="97"/>
      <c r="P21" s="97"/>
      <c r="Q21" s="129"/>
      <c r="R21" s="159"/>
      <c r="S21" s="129"/>
    </row>
    <row r="22" spans="2:25" x14ac:dyDescent="0.25">
      <c r="H22" s="43" t="s">
        <v>280</v>
      </c>
    </row>
    <row r="23" spans="2:25" x14ac:dyDescent="0.25">
      <c r="G23" s="131" t="s">
        <v>143</v>
      </c>
      <c r="H23" s="132">
        <v>0.15</v>
      </c>
      <c r="J23" s="172" t="s">
        <v>292</v>
      </c>
      <c r="N23" s="134"/>
    </row>
    <row r="24" spans="2:25" x14ac:dyDescent="0.25">
      <c r="G24" s="131" t="s">
        <v>148</v>
      </c>
      <c r="H24" s="132">
        <v>0.1</v>
      </c>
    </row>
    <row r="25" spans="2:25" x14ac:dyDescent="0.25">
      <c r="G25" s="131" t="s">
        <v>149</v>
      </c>
      <c r="H25" s="138">
        <v>2.5000000000000001E-2</v>
      </c>
      <c r="M25" s="133" t="s">
        <v>288</v>
      </c>
    </row>
    <row r="26" spans="2:25" x14ac:dyDescent="0.25">
      <c r="M26" s="131" t="s">
        <v>284</v>
      </c>
      <c r="N26" s="136">
        <v>1</v>
      </c>
      <c r="O26" s="43" t="s">
        <v>281</v>
      </c>
    </row>
    <row r="27" spans="2:25" x14ac:dyDescent="0.25">
      <c r="M27" s="131" t="s">
        <v>285</v>
      </c>
      <c r="N27" s="137">
        <v>1.1000000000000001</v>
      </c>
      <c r="O27" s="43" t="s">
        <v>282</v>
      </c>
    </row>
    <row r="28" spans="2:25" x14ac:dyDescent="0.25">
      <c r="M28" s="131" t="s">
        <v>286</v>
      </c>
      <c r="N28" s="136">
        <v>1.1000000000000001</v>
      </c>
      <c r="O28" s="43" t="s">
        <v>283</v>
      </c>
    </row>
    <row r="30" spans="2:25" x14ac:dyDescent="0.25">
      <c r="N30" s="135" t="s">
        <v>287</v>
      </c>
    </row>
  </sheetData>
  <mergeCells count="16">
    <mergeCell ref="B3:B5"/>
    <mergeCell ref="C3:C5"/>
    <mergeCell ref="D3:D5"/>
    <mergeCell ref="E3:E5"/>
    <mergeCell ref="F3:F5"/>
    <mergeCell ref="L3:M3"/>
    <mergeCell ref="G3:G4"/>
    <mergeCell ref="H3:H4"/>
    <mergeCell ref="I3:I4"/>
    <mergeCell ref="J3:K3"/>
    <mergeCell ref="N3:O3"/>
    <mergeCell ref="P3:Q3"/>
    <mergeCell ref="R3:S3"/>
    <mergeCell ref="N4:O4"/>
    <mergeCell ref="P4:Q4"/>
    <mergeCell ref="R4:S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81B8-66E2-4503-8B42-6861876EF8F5}">
  <sheetPr>
    <tabColor rgb="FF00B050"/>
  </sheetPr>
  <dimension ref="A1:K23"/>
  <sheetViews>
    <sheetView workbookViewId="0">
      <selection activeCell="C24" sqref="A22:C24"/>
    </sheetView>
  </sheetViews>
  <sheetFormatPr defaultRowHeight="15" x14ac:dyDescent="0.25"/>
  <cols>
    <col min="1" max="1" width="13.42578125" bestFit="1" customWidth="1"/>
    <col min="5" max="5" width="10.7109375" bestFit="1" customWidth="1"/>
    <col min="6" max="6" width="11.28515625" bestFit="1" customWidth="1"/>
    <col min="7" max="7" width="13.5703125" customWidth="1"/>
    <col min="8" max="8" width="7.140625" customWidth="1"/>
    <col min="9" max="9" width="9.7109375" customWidth="1"/>
    <col min="10" max="10" width="1.5703125" bestFit="1" customWidth="1"/>
    <col min="11" max="11" width="11" customWidth="1"/>
  </cols>
  <sheetData>
    <row r="1" spans="1:11" ht="15" customHeight="1" x14ac:dyDescent="0.25">
      <c r="C1" s="52"/>
      <c r="D1" s="53"/>
    </row>
    <row r="2" spans="1:11" ht="15" customHeight="1" x14ac:dyDescent="0.25">
      <c r="A2" s="223" t="s">
        <v>164</v>
      </c>
      <c r="B2" s="223" t="s">
        <v>163</v>
      </c>
      <c r="C2" s="224" t="s">
        <v>152</v>
      </c>
      <c r="D2" s="22"/>
      <c r="F2" s="10"/>
      <c r="G2" s="10"/>
      <c r="H2" s="10"/>
      <c r="I2" s="10"/>
    </row>
    <row r="3" spans="1:11" x14ac:dyDescent="0.25">
      <c r="A3" s="223"/>
      <c r="B3" s="223"/>
      <c r="C3" s="224"/>
      <c r="D3" s="77" t="s">
        <v>153</v>
      </c>
      <c r="E3" s="54" t="s">
        <v>229</v>
      </c>
      <c r="F3" s="55" t="s">
        <v>225</v>
      </c>
      <c r="G3" s="168" t="s">
        <v>224</v>
      </c>
      <c r="H3" s="55" t="s">
        <v>223</v>
      </c>
      <c r="I3" s="55" t="s">
        <v>222</v>
      </c>
      <c r="J3" s="39" t="s">
        <v>177</v>
      </c>
      <c r="K3" s="39" t="s">
        <v>85</v>
      </c>
    </row>
    <row r="4" spans="1:11" x14ac:dyDescent="0.25">
      <c r="A4" s="25" t="s">
        <v>139</v>
      </c>
      <c r="B4" s="26" t="s">
        <v>140</v>
      </c>
      <c r="C4" s="27"/>
      <c r="D4" s="28">
        <v>63</v>
      </c>
      <c r="E4" s="54"/>
      <c r="F4" s="55"/>
      <c r="G4" s="56"/>
      <c r="H4" s="55"/>
      <c r="I4" s="55"/>
      <c r="J4" s="39"/>
      <c r="K4" s="39"/>
    </row>
    <row r="5" spans="1:11" x14ac:dyDescent="0.25">
      <c r="A5" s="58" t="s">
        <v>141</v>
      </c>
      <c r="B5" s="59" t="s">
        <v>140</v>
      </c>
      <c r="C5" s="60">
        <v>1</v>
      </c>
      <c r="D5" s="61">
        <v>67</v>
      </c>
      <c r="E5" s="3">
        <v>-25</v>
      </c>
      <c r="F5" s="41">
        <v>1</v>
      </c>
      <c r="G5" s="41">
        <v>1</v>
      </c>
      <c r="H5" s="169">
        <v>24</v>
      </c>
      <c r="I5" s="3">
        <v>22</v>
      </c>
      <c r="J5" s="40" t="s">
        <v>177</v>
      </c>
      <c r="K5" s="21" t="s">
        <v>202</v>
      </c>
    </row>
    <row r="6" spans="1:11" x14ac:dyDescent="0.25">
      <c r="A6" s="58" t="s">
        <v>141</v>
      </c>
      <c r="B6" s="59" t="s">
        <v>142</v>
      </c>
      <c r="C6" s="60">
        <v>2</v>
      </c>
      <c r="D6" s="61">
        <v>54</v>
      </c>
      <c r="E6" s="3">
        <v>-25</v>
      </c>
      <c r="F6" s="41">
        <v>1</v>
      </c>
      <c r="G6" s="41">
        <v>1</v>
      </c>
      <c r="H6" s="169">
        <v>24</v>
      </c>
      <c r="I6" s="3">
        <v>22</v>
      </c>
      <c r="J6" s="40" t="s">
        <v>177</v>
      </c>
      <c r="K6" s="21" t="s">
        <v>203</v>
      </c>
    </row>
    <row r="7" spans="1:11" ht="15.75" thickBot="1" x14ac:dyDescent="0.3">
      <c r="A7" s="58" t="s">
        <v>141</v>
      </c>
      <c r="B7" s="59" t="s">
        <v>142</v>
      </c>
      <c r="C7" s="60">
        <v>3</v>
      </c>
      <c r="D7" s="63">
        <v>60</v>
      </c>
      <c r="E7" s="3">
        <v>-25</v>
      </c>
      <c r="F7" s="41">
        <v>1</v>
      </c>
      <c r="G7" s="41">
        <v>1</v>
      </c>
      <c r="H7" s="169">
        <v>24</v>
      </c>
      <c r="I7" s="3">
        <v>22</v>
      </c>
      <c r="J7" s="40" t="s">
        <v>177</v>
      </c>
      <c r="K7" s="21" t="s">
        <v>204</v>
      </c>
    </row>
    <row r="8" spans="1:11" x14ac:dyDescent="0.25">
      <c r="A8" s="65" t="s">
        <v>143</v>
      </c>
      <c r="B8" s="66" t="s">
        <v>140</v>
      </c>
      <c r="C8" s="67">
        <v>4</v>
      </c>
      <c r="D8" s="68">
        <v>65</v>
      </c>
      <c r="E8" s="3">
        <v>-25</v>
      </c>
      <c r="F8" s="41">
        <v>1</v>
      </c>
      <c r="G8" s="41">
        <v>1</v>
      </c>
      <c r="H8" s="169">
        <v>18</v>
      </c>
      <c r="I8" s="3">
        <v>16</v>
      </c>
      <c r="J8" s="40" t="s">
        <v>177</v>
      </c>
      <c r="K8" s="21" t="s">
        <v>205</v>
      </c>
    </row>
    <row r="9" spans="1:11" x14ac:dyDescent="0.25">
      <c r="A9" s="69" t="s">
        <v>143</v>
      </c>
      <c r="B9" s="59" t="s">
        <v>140</v>
      </c>
      <c r="C9" s="60">
        <v>5</v>
      </c>
      <c r="D9" s="70">
        <v>64</v>
      </c>
      <c r="E9" s="3">
        <v>-25</v>
      </c>
      <c r="F9" s="41">
        <v>1</v>
      </c>
      <c r="G9" s="41">
        <v>1</v>
      </c>
      <c r="H9" s="169">
        <v>18</v>
      </c>
      <c r="I9" s="3">
        <v>16</v>
      </c>
      <c r="J9" s="40" t="s">
        <v>177</v>
      </c>
      <c r="K9" s="21" t="s">
        <v>206</v>
      </c>
    </row>
    <row r="10" spans="1:11" x14ac:dyDescent="0.25">
      <c r="A10" s="69" t="s">
        <v>143</v>
      </c>
      <c r="B10" s="59" t="s">
        <v>142</v>
      </c>
      <c r="C10" s="60">
        <v>6</v>
      </c>
      <c r="D10" s="70">
        <v>53</v>
      </c>
      <c r="E10" s="3">
        <v>-25</v>
      </c>
      <c r="F10" s="41">
        <v>1</v>
      </c>
      <c r="G10" s="41">
        <v>1</v>
      </c>
      <c r="H10" s="169">
        <v>14</v>
      </c>
      <c r="I10" s="3">
        <v>12</v>
      </c>
      <c r="J10" s="40" t="s">
        <v>177</v>
      </c>
      <c r="K10" s="21" t="s">
        <v>207</v>
      </c>
    </row>
    <row r="11" spans="1:11" x14ac:dyDescent="0.25">
      <c r="A11" s="69" t="s">
        <v>143</v>
      </c>
      <c r="B11" s="59" t="s">
        <v>144</v>
      </c>
      <c r="C11" s="60">
        <v>7</v>
      </c>
      <c r="D11" s="70">
        <v>56</v>
      </c>
      <c r="E11" s="3">
        <v>-25</v>
      </c>
      <c r="F11" s="41">
        <v>1</v>
      </c>
      <c r="G11" s="41">
        <v>1</v>
      </c>
      <c r="H11" s="169">
        <v>14</v>
      </c>
      <c r="I11" s="3">
        <v>12</v>
      </c>
      <c r="J11" s="40" t="s">
        <v>177</v>
      </c>
      <c r="K11" s="21" t="s">
        <v>208</v>
      </c>
    </row>
    <row r="12" spans="1:11" ht="15.75" thickBot="1" x14ac:dyDescent="0.3">
      <c r="A12" s="71" t="s">
        <v>143</v>
      </c>
      <c r="B12" s="72" t="s">
        <v>145</v>
      </c>
      <c r="C12" s="73">
        <v>8</v>
      </c>
      <c r="D12" s="74">
        <v>58</v>
      </c>
      <c r="E12" s="3">
        <v>-25</v>
      </c>
      <c r="F12" s="41">
        <v>1</v>
      </c>
      <c r="G12" s="41">
        <v>1</v>
      </c>
      <c r="H12" s="169">
        <v>14</v>
      </c>
      <c r="I12" s="3">
        <v>12</v>
      </c>
      <c r="J12" s="40" t="s">
        <v>177</v>
      </c>
      <c r="K12" s="21" t="s">
        <v>209</v>
      </c>
    </row>
    <row r="13" spans="1:11" ht="15.75" thickBot="1" x14ac:dyDescent="0.3">
      <c r="A13" s="58" t="s">
        <v>146</v>
      </c>
      <c r="B13" s="59" t="s">
        <v>147</v>
      </c>
      <c r="C13" s="60">
        <v>9</v>
      </c>
      <c r="D13" s="75">
        <v>61</v>
      </c>
      <c r="E13" s="45">
        <v>-100</v>
      </c>
      <c r="F13" s="46">
        <v>1</v>
      </c>
      <c r="G13" s="46">
        <v>1</v>
      </c>
      <c r="H13" s="45">
        <v>2</v>
      </c>
      <c r="I13" s="45">
        <v>1</v>
      </c>
      <c r="J13" s="47" t="s">
        <v>177</v>
      </c>
      <c r="K13" s="48" t="s">
        <v>210</v>
      </c>
    </row>
    <row r="14" spans="1:11" x14ac:dyDescent="0.25">
      <c r="A14" s="65" t="s">
        <v>148</v>
      </c>
      <c r="B14" s="66" t="s">
        <v>140</v>
      </c>
      <c r="C14" s="67">
        <v>10</v>
      </c>
      <c r="D14" s="68">
        <v>68</v>
      </c>
      <c r="E14" s="3">
        <v>-25</v>
      </c>
      <c r="F14" s="41">
        <v>1</v>
      </c>
      <c r="G14" s="41">
        <v>1</v>
      </c>
      <c r="H14" s="169">
        <v>5</v>
      </c>
      <c r="I14" s="3">
        <v>4</v>
      </c>
      <c r="J14" s="40" t="s">
        <v>177</v>
      </c>
      <c r="K14" s="21" t="s">
        <v>211</v>
      </c>
    </row>
    <row r="15" spans="1:11" x14ac:dyDescent="0.25">
      <c r="A15" s="69" t="s">
        <v>148</v>
      </c>
      <c r="B15" s="59" t="s">
        <v>144</v>
      </c>
      <c r="C15" s="60">
        <v>11</v>
      </c>
      <c r="D15" s="70">
        <v>57</v>
      </c>
      <c r="E15" s="3">
        <v>-25</v>
      </c>
      <c r="F15" s="41">
        <v>1</v>
      </c>
      <c r="G15" s="41">
        <v>1</v>
      </c>
      <c r="H15" s="169">
        <v>4</v>
      </c>
      <c r="I15" s="3">
        <v>3</v>
      </c>
      <c r="J15" s="40" t="s">
        <v>177</v>
      </c>
      <c r="K15" s="21" t="s">
        <v>212</v>
      </c>
    </row>
    <row r="16" spans="1:11" x14ac:dyDescent="0.25">
      <c r="A16" s="69" t="s">
        <v>149</v>
      </c>
      <c r="B16" s="59" t="s">
        <v>144</v>
      </c>
      <c r="C16" s="60">
        <v>12</v>
      </c>
      <c r="D16" s="70">
        <v>55</v>
      </c>
      <c r="E16" s="3">
        <v>-1</v>
      </c>
      <c r="F16" s="41">
        <v>1</v>
      </c>
      <c r="G16" s="41">
        <v>1</v>
      </c>
      <c r="H16" s="169">
        <v>1</v>
      </c>
      <c r="I16" s="3">
        <v>1</v>
      </c>
      <c r="J16" s="40" t="s">
        <v>177</v>
      </c>
      <c r="K16" s="21" t="s">
        <v>213</v>
      </c>
    </row>
    <row r="17" spans="1:11" ht="15.75" thickBot="1" x14ac:dyDescent="0.3">
      <c r="A17" s="71" t="s">
        <v>149</v>
      </c>
      <c r="B17" s="72" t="s">
        <v>145</v>
      </c>
      <c r="C17" s="73">
        <v>13</v>
      </c>
      <c r="D17" s="74">
        <v>59</v>
      </c>
      <c r="E17" s="3">
        <v>-1</v>
      </c>
      <c r="F17" s="41">
        <v>1</v>
      </c>
      <c r="G17" s="41">
        <v>1</v>
      </c>
      <c r="H17" s="169">
        <v>1</v>
      </c>
      <c r="I17" s="3">
        <v>1</v>
      </c>
      <c r="J17" s="40" t="s">
        <v>177</v>
      </c>
      <c r="K17" s="21" t="s">
        <v>214</v>
      </c>
    </row>
    <row r="18" spans="1:11" x14ac:dyDescent="0.25">
      <c r="A18" s="58" t="s">
        <v>150</v>
      </c>
      <c r="B18" s="59" t="s">
        <v>140</v>
      </c>
      <c r="C18" s="60">
        <v>14</v>
      </c>
      <c r="D18" s="64">
        <v>66</v>
      </c>
      <c r="E18" s="45">
        <v>-25</v>
      </c>
      <c r="F18" s="46">
        <v>1</v>
      </c>
      <c r="G18" s="46">
        <v>1</v>
      </c>
      <c r="H18" s="45">
        <v>3</v>
      </c>
      <c r="I18" s="45">
        <v>2</v>
      </c>
      <c r="J18" s="47" t="s">
        <v>177</v>
      </c>
      <c r="K18" s="48" t="s">
        <v>215</v>
      </c>
    </row>
    <row r="19" spans="1:11" x14ac:dyDescent="0.25">
      <c r="A19" s="25" t="s">
        <v>151</v>
      </c>
      <c r="B19" s="26" t="s">
        <v>140</v>
      </c>
      <c r="C19" s="27"/>
      <c r="D19" s="28">
        <v>62</v>
      </c>
    </row>
    <row r="23" spans="1:11" x14ac:dyDescent="0.25">
      <c r="C23" t="s">
        <v>269</v>
      </c>
    </row>
  </sheetData>
  <mergeCells count="3">
    <mergeCell ref="A2:A3"/>
    <mergeCell ref="B2:B3"/>
    <mergeCell ref="C2:C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F26"/>
  <sheetViews>
    <sheetView tabSelected="1" zoomScale="90" zoomScaleNormal="90" workbookViewId="0">
      <selection activeCell="O26" sqref="O26"/>
    </sheetView>
  </sheetViews>
  <sheetFormatPr defaultRowHeight="15" x14ac:dyDescent="0.25"/>
  <cols>
    <col min="1" max="1" width="13.85546875" bestFit="1" customWidth="1"/>
    <col min="2" max="2" width="7.140625" bestFit="1" customWidth="1"/>
    <col min="3" max="3" width="9.5703125" style="6" bestFit="1" customWidth="1"/>
    <col min="4" max="4" width="2.7109375" style="6" customWidth="1"/>
    <col min="5" max="5" width="9.140625" style="6"/>
    <col min="13" max="13" width="9.85546875" bestFit="1" customWidth="1"/>
    <col min="14" max="14" width="8.85546875" bestFit="1" customWidth="1"/>
    <col min="21" max="21" width="9.85546875" bestFit="1" customWidth="1"/>
    <col min="28" max="28" width="18.85546875" bestFit="1" customWidth="1"/>
    <col min="29" max="29" width="9.140625" style="7"/>
    <col min="30" max="30" width="15.42578125" bestFit="1" customWidth="1"/>
  </cols>
  <sheetData>
    <row r="1" spans="1:32" ht="6" customHeight="1" x14ac:dyDescent="0.25"/>
    <row r="2" spans="1:32" x14ac:dyDescent="0.25">
      <c r="A2" s="223" t="s">
        <v>164</v>
      </c>
      <c r="B2" s="223" t="s">
        <v>163</v>
      </c>
      <c r="C2" s="224" t="s">
        <v>152</v>
      </c>
      <c r="D2" s="44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>
        <v>9</v>
      </c>
      <c r="N2" s="22">
        <v>10</v>
      </c>
      <c r="O2" s="22">
        <v>11</v>
      </c>
      <c r="P2" s="22">
        <v>12</v>
      </c>
      <c r="Q2" s="22">
        <v>13</v>
      </c>
      <c r="R2" s="22">
        <v>14</v>
      </c>
      <c r="S2" s="22">
        <v>15</v>
      </c>
      <c r="T2" s="22">
        <v>16</v>
      </c>
      <c r="U2" s="22">
        <v>17</v>
      </c>
      <c r="V2" s="22">
        <v>18</v>
      </c>
      <c r="W2" s="22">
        <v>19</v>
      </c>
      <c r="X2" s="22">
        <v>20</v>
      </c>
      <c r="Y2" s="22">
        <v>21</v>
      </c>
      <c r="AD2" s="225" t="s">
        <v>230</v>
      </c>
      <c r="AE2" s="225"/>
    </row>
    <row r="3" spans="1:32" x14ac:dyDescent="0.25">
      <c r="A3" s="223"/>
      <c r="B3" s="223"/>
      <c r="C3" s="224"/>
      <c r="D3" s="44"/>
      <c r="E3" s="23" t="s">
        <v>153</v>
      </c>
      <c r="F3" s="23" t="s">
        <v>154</v>
      </c>
      <c r="G3" s="23" t="s">
        <v>155</v>
      </c>
      <c r="H3" s="23" t="s">
        <v>156</v>
      </c>
      <c r="I3" s="23" t="s">
        <v>157</v>
      </c>
      <c r="J3" s="23" t="s">
        <v>158</v>
      </c>
      <c r="K3" s="23" t="s">
        <v>159</v>
      </c>
      <c r="L3" s="23" t="s">
        <v>160</v>
      </c>
      <c r="M3" s="78" t="s">
        <v>161</v>
      </c>
      <c r="N3" s="78" t="s">
        <v>162</v>
      </c>
      <c r="O3" s="78" t="s">
        <v>63</v>
      </c>
      <c r="P3" s="78" t="s">
        <v>65</v>
      </c>
      <c r="Q3" s="78" t="s">
        <v>67</v>
      </c>
      <c r="R3" s="78" t="s">
        <v>69</v>
      </c>
      <c r="S3" s="78" t="s">
        <v>71</v>
      </c>
      <c r="T3" s="78" t="s">
        <v>73</v>
      </c>
      <c r="U3" s="78" t="s">
        <v>75</v>
      </c>
      <c r="V3" s="78" t="s">
        <v>77</v>
      </c>
      <c r="W3" s="78" t="s">
        <v>79</v>
      </c>
      <c r="X3" s="78" t="s">
        <v>81</v>
      </c>
      <c r="Y3" s="23" t="s">
        <v>83</v>
      </c>
      <c r="Z3" s="33" t="s">
        <v>177</v>
      </c>
      <c r="AA3" s="33" t="s">
        <v>201</v>
      </c>
      <c r="AB3" s="33" t="s">
        <v>201</v>
      </c>
      <c r="AD3" t="s">
        <v>231</v>
      </c>
      <c r="AE3" t="s">
        <v>232</v>
      </c>
    </row>
    <row r="4" spans="1:32" x14ac:dyDescent="0.25">
      <c r="A4" s="25" t="s">
        <v>139</v>
      </c>
      <c r="B4" s="26" t="s">
        <v>140</v>
      </c>
      <c r="C4" s="27"/>
      <c r="D4" s="27"/>
      <c r="E4" s="28">
        <v>63</v>
      </c>
      <c r="F4" s="29">
        <v>0</v>
      </c>
      <c r="G4" s="29">
        <v>0</v>
      </c>
      <c r="H4" s="29">
        <v>999</v>
      </c>
      <c r="I4" s="29">
        <v>-999</v>
      </c>
      <c r="J4" s="30">
        <v>1</v>
      </c>
      <c r="K4" s="29">
        <v>100</v>
      </c>
      <c r="L4" s="29">
        <v>1</v>
      </c>
      <c r="M4" s="105">
        <v>7300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29"/>
      <c r="Z4" s="12"/>
      <c r="AA4" s="12"/>
      <c r="AB4" s="12"/>
      <c r="AD4" s="12"/>
      <c r="AE4" s="12"/>
    </row>
    <row r="5" spans="1:32" x14ac:dyDescent="0.25">
      <c r="A5" s="58" t="s">
        <v>141</v>
      </c>
      <c r="B5" s="59" t="s">
        <v>140</v>
      </c>
      <c r="C5" s="60">
        <v>1</v>
      </c>
      <c r="D5" s="60"/>
      <c r="E5" s="61">
        <v>67</v>
      </c>
      <c r="F5" s="9">
        <v>0</v>
      </c>
      <c r="G5" s="9">
        <v>0</v>
      </c>
      <c r="H5" s="9">
        <v>9999</v>
      </c>
      <c r="I5" s="9">
        <v>-9999</v>
      </c>
      <c r="J5" s="32">
        <v>1</v>
      </c>
      <c r="K5" s="9">
        <v>100</v>
      </c>
      <c r="L5" s="9">
        <v>1</v>
      </c>
      <c r="M5" s="106">
        <f>Figure!G7</f>
        <v>3500</v>
      </c>
      <c r="N5" s="41">
        <f>Figure!H7</f>
        <v>2625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49">
        <v>0.01</v>
      </c>
      <c r="V5" s="49">
        <v>0.67</v>
      </c>
      <c r="W5" s="120">
        <f>Figure!N7</f>
        <v>2</v>
      </c>
      <c r="X5" s="9">
        <v>0</v>
      </c>
      <c r="Y5" s="3">
        <v>0</v>
      </c>
      <c r="Z5" s="3" t="s">
        <v>177</v>
      </c>
      <c r="AA5" s="21" t="s">
        <v>218</v>
      </c>
      <c r="AB5" s="21" t="s">
        <v>255</v>
      </c>
      <c r="AD5">
        <v>0.1</v>
      </c>
      <c r="AE5">
        <f>AD5</f>
        <v>0.1</v>
      </c>
    </row>
    <row r="6" spans="1:32" x14ac:dyDescent="0.25">
      <c r="A6" s="58" t="s">
        <v>141</v>
      </c>
      <c r="B6" s="59" t="s">
        <v>142</v>
      </c>
      <c r="C6" s="60">
        <v>2</v>
      </c>
      <c r="D6" s="60"/>
      <c r="E6" s="61">
        <v>54</v>
      </c>
      <c r="F6" s="9">
        <v>0</v>
      </c>
      <c r="G6" s="9">
        <v>0</v>
      </c>
      <c r="H6" s="9">
        <v>9999</v>
      </c>
      <c r="I6" s="9">
        <v>-9999</v>
      </c>
      <c r="J6" s="32">
        <v>1</v>
      </c>
      <c r="K6" s="9">
        <v>100</v>
      </c>
      <c r="L6" s="9">
        <v>1</v>
      </c>
      <c r="M6" s="106">
        <f>Figure!G8</f>
        <v>1100</v>
      </c>
      <c r="N6" s="41">
        <f>Figure!H8</f>
        <v>825</v>
      </c>
      <c r="O6" s="41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0.01</v>
      </c>
      <c r="V6" s="49">
        <v>0.67</v>
      </c>
      <c r="W6" s="120">
        <f>Figure!N8</f>
        <v>2</v>
      </c>
      <c r="X6" s="49">
        <v>0</v>
      </c>
      <c r="Y6" s="9">
        <v>0</v>
      </c>
      <c r="Z6" s="3" t="s">
        <v>177</v>
      </c>
      <c r="AA6" s="3" t="s">
        <v>218</v>
      </c>
      <c r="AB6" s="21" t="s">
        <v>256</v>
      </c>
      <c r="AC6" s="104"/>
      <c r="AE6">
        <v>0.1</v>
      </c>
      <c r="AF6">
        <f t="shared" ref="AF6:AF7" si="0">AE6</f>
        <v>0.1</v>
      </c>
    </row>
    <row r="7" spans="1:32" ht="15.75" thickBot="1" x14ac:dyDescent="0.3">
      <c r="A7" s="58" t="s">
        <v>141</v>
      </c>
      <c r="B7" s="59" t="s">
        <v>142</v>
      </c>
      <c r="C7" s="60">
        <v>3</v>
      </c>
      <c r="D7" s="60"/>
      <c r="E7" s="63">
        <v>60</v>
      </c>
      <c r="F7" s="9">
        <v>0</v>
      </c>
      <c r="G7" s="9">
        <v>0</v>
      </c>
      <c r="H7" s="9">
        <v>9999</v>
      </c>
      <c r="I7" s="9">
        <v>-9999</v>
      </c>
      <c r="J7" s="32">
        <v>1</v>
      </c>
      <c r="K7" s="9">
        <v>100</v>
      </c>
      <c r="L7" s="9">
        <v>1</v>
      </c>
      <c r="M7" s="106">
        <f>Figure!G9</f>
        <v>1100</v>
      </c>
      <c r="N7" s="41">
        <f>Figure!H9</f>
        <v>825</v>
      </c>
      <c r="O7" s="41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0.01</v>
      </c>
      <c r="V7" s="49">
        <v>0.67</v>
      </c>
      <c r="W7" s="120">
        <f>Figure!N9</f>
        <v>2</v>
      </c>
      <c r="X7" s="49">
        <v>0</v>
      </c>
      <c r="Y7" s="9">
        <v>0</v>
      </c>
      <c r="Z7" s="3" t="s">
        <v>177</v>
      </c>
      <c r="AA7" s="3" t="s">
        <v>218</v>
      </c>
      <c r="AB7" s="21" t="s">
        <v>257</v>
      </c>
      <c r="AC7" s="104"/>
      <c r="AE7">
        <v>0.1</v>
      </c>
      <c r="AF7">
        <f t="shared" si="0"/>
        <v>0.1</v>
      </c>
    </row>
    <row r="8" spans="1:32" x14ac:dyDescent="0.25">
      <c r="A8" s="65" t="s">
        <v>143</v>
      </c>
      <c r="B8" s="66" t="s">
        <v>140</v>
      </c>
      <c r="C8" s="67">
        <v>4</v>
      </c>
      <c r="D8" s="67"/>
      <c r="E8" s="68">
        <v>65</v>
      </c>
      <c r="F8" s="62">
        <v>0</v>
      </c>
      <c r="G8" s="9">
        <v>0</v>
      </c>
      <c r="H8" s="9">
        <v>9999</v>
      </c>
      <c r="I8" s="9">
        <v>-9999</v>
      </c>
      <c r="J8" s="32">
        <v>1</v>
      </c>
      <c r="K8" s="9">
        <v>100</v>
      </c>
      <c r="L8" s="9">
        <v>1</v>
      </c>
      <c r="M8" s="106">
        <f>Figure!G10</f>
        <v>1400</v>
      </c>
      <c r="N8" s="41">
        <f>Figure!H10</f>
        <v>210</v>
      </c>
      <c r="O8" s="41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1.56</v>
      </c>
      <c r="V8" s="49">
        <v>155.56</v>
      </c>
      <c r="W8">
        <v>105</v>
      </c>
      <c r="X8" s="49">
        <v>0</v>
      </c>
      <c r="Y8" s="9">
        <v>0</v>
      </c>
      <c r="Z8" s="9" t="s">
        <v>177</v>
      </c>
      <c r="AA8" s="3" t="s">
        <v>218</v>
      </c>
      <c r="AB8" s="21" t="s">
        <v>258</v>
      </c>
      <c r="AC8" s="104"/>
      <c r="AE8">
        <v>10</v>
      </c>
      <c r="AF8">
        <f>AE8*2</f>
        <v>20</v>
      </c>
    </row>
    <row r="9" spans="1:32" x14ac:dyDescent="0.25">
      <c r="A9" s="69" t="s">
        <v>143</v>
      </c>
      <c r="B9" s="59" t="s">
        <v>140</v>
      </c>
      <c r="C9" s="60">
        <v>5</v>
      </c>
      <c r="D9" s="60"/>
      <c r="E9" s="70">
        <v>64</v>
      </c>
      <c r="F9" s="62">
        <v>0</v>
      </c>
      <c r="G9" s="9">
        <v>0</v>
      </c>
      <c r="H9" s="9">
        <v>9999</v>
      </c>
      <c r="I9" s="9">
        <v>-9999</v>
      </c>
      <c r="J9" s="32">
        <v>1</v>
      </c>
      <c r="K9" s="9">
        <v>100</v>
      </c>
      <c r="L9" s="9">
        <v>1</v>
      </c>
      <c r="M9" s="106">
        <f>Figure!G11</f>
        <v>1400</v>
      </c>
      <c r="N9" s="41">
        <f>Figure!H11</f>
        <v>210</v>
      </c>
      <c r="O9" s="41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1.56</v>
      </c>
      <c r="V9" s="49">
        <v>155.56</v>
      </c>
      <c r="W9">
        <v>105</v>
      </c>
      <c r="X9" s="49">
        <v>0</v>
      </c>
      <c r="Y9" s="9">
        <v>0</v>
      </c>
      <c r="Z9" s="3" t="s">
        <v>177</v>
      </c>
      <c r="AA9" s="3" t="s">
        <v>218</v>
      </c>
      <c r="AB9" s="21" t="s">
        <v>259</v>
      </c>
      <c r="AC9" s="104"/>
      <c r="AE9">
        <v>10</v>
      </c>
      <c r="AF9">
        <f>AE9*2</f>
        <v>20</v>
      </c>
    </row>
    <row r="10" spans="1:32" x14ac:dyDescent="0.25">
      <c r="A10" s="69" t="s">
        <v>143</v>
      </c>
      <c r="B10" s="59" t="s">
        <v>142</v>
      </c>
      <c r="C10" s="60">
        <v>6</v>
      </c>
      <c r="D10" s="60"/>
      <c r="E10" s="70">
        <v>53</v>
      </c>
      <c r="F10" s="62">
        <v>0</v>
      </c>
      <c r="G10" s="9">
        <v>0</v>
      </c>
      <c r="H10" s="9">
        <v>9999</v>
      </c>
      <c r="I10" s="9">
        <v>-9999</v>
      </c>
      <c r="J10" s="32">
        <v>1</v>
      </c>
      <c r="K10" s="9">
        <v>100</v>
      </c>
      <c r="L10" s="9">
        <v>1</v>
      </c>
      <c r="M10" s="106">
        <f>Figure!G12</f>
        <v>2900</v>
      </c>
      <c r="N10" s="41">
        <f>Figure!H12</f>
        <v>435</v>
      </c>
      <c r="O10" s="41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3.22</v>
      </c>
      <c r="V10" s="49">
        <v>322.22000000000003</v>
      </c>
      <c r="W10">
        <v>217.5</v>
      </c>
      <c r="X10" s="49">
        <v>0</v>
      </c>
      <c r="Y10" s="9">
        <v>0</v>
      </c>
      <c r="Z10" s="3" t="s">
        <v>177</v>
      </c>
      <c r="AA10" s="3" t="s">
        <v>218</v>
      </c>
      <c r="AB10" s="21" t="s">
        <v>260</v>
      </c>
      <c r="AC10" s="104"/>
      <c r="AE10">
        <v>10</v>
      </c>
      <c r="AF10">
        <f>AE10*1</f>
        <v>10</v>
      </c>
    </row>
    <row r="11" spans="1:32" x14ac:dyDescent="0.25">
      <c r="A11" s="69" t="s">
        <v>143</v>
      </c>
      <c r="B11" s="59" t="s">
        <v>144</v>
      </c>
      <c r="C11" s="60">
        <v>7</v>
      </c>
      <c r="D11" s="60"/>
      <c r="E11" s="70">
        <v>56</v>
      </c>
      <c r="F11" s="62">
        <v>0</v>
      </c>
      <c r="G11" s="9">
        <v>0</v>
      </c>
      <c r="H11" s="9">
        <v>9999</v>
      </c>
      <c r="I11" s="9">
        <v>-9999</v>
      </c>
      <c r="J11" s="32">
        <v>1</v>
      </c>
      <c r="K11" s="9">
        <v>100</v>
      </c>
      <c r="L11" s="9">
        <v>1</v>
      </c>
      <c r="M11" s="106">
        <f>Figure!G13</f>
        <v>3900</v>
      </c>
      <c r="N11" s="41">
        <f>Figure!H13</f>
        <v>585</v>
      </c>
      <c r="O11" s="41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4.33</v>
      </c>
      <c r="V11" s="49">
        <v>433.33</v>
      </c>
      <c r="W11">
        <v>292.5</v>
      </c>
      <c r="X11" s="49">
        <v>0</v>
      </c>
      <c r="Y11" s="9">
        <v>0</v>
      </c>
      <c r="Z11" s="3" t="s">
        <v>177</v>
      </c>
      <c r="AA11" s="3" t="s">
        <v>218</v>
      </c>
      <c r="AB11" s="21" t="s">
        <v>261</v>
      </c>
      <c r="AC11" s="104"/>
      <c r="AE11">
        <v>10</v>
      </c>
      <c r="AF11">
        <f>AE11*4</f>
        <v>40</v>
      </c>
    </row>
    <row r="12" spans="1:32" ht="15.75" thickBot="1" x14ac:dyDescent="0.3">
      <c r="A12" s="71" t="s">
        <v>143</v>
      </c>
      <c r="B12" s="72" t="s">
        <v>145</v>
      </c>
      <c r="C12" s="73">
        <v>8</v>
      </c>
      <c r="D12" s="73"/>
      <c r="E12" s="74">
        <v>58</v>
      </c>
      <c r="F12" s="62">
        <v>0</v>
      </c>
      <c r="G12" s="9">
        <v>0</v>
      </c>
      <c r="H12" s="9">
        <v>9999</v>
      </c>
      <c r="I12" s="9">
        <v>-9999</v>
      </c>
      <c r="J12" s="32">
        <v>1</v>
      </c>
      <c r="K12" s="9">
        <v>100</v>
      </c>
      <c r="L12" s="9">
        <v>1</v>
      </c>
      <c r="M12" s="106">
        <f>Figure!G14</f>
        <v>2600</v>
      </c>
      <c r="N12" s="41">
        <f>Figure!H14</f>
        <v>390</v>
      </c>
      <c r="O12" s="41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2.89</v>
      </c>
      <c r="V12" s="49">
        <v>288.89</v>
      </c>
      <c r="W12">
        <v>195</v>
      </c>
      <c r="X12" s="49">
        <v>0</v>
      </c>
      <c r="Y12" s="9">
        <v>0</v>
      </c>
      <c r="Z12" s="3" t="s">
        <v>177</v>
      </c>
      <c r="AA12" s="3" t="s">
        <v>218</v>
      </c>
      <c r="AB12" s="21" t="s">
        <v>262</v>
      </c>
      <c r="AC12" s="104"/>
      <c r="AE12">
        <v>10</v>
      </c>
      <c r="AF12">
        <f>AE12*1</f>
        <v>10</v>
      </c>
    </row>
    <row r="13" spans="1:32" s="119" customFormat="1" ht="15.75" thickBot="1" x14ac:dyDescent="0.3">
      <c r="A13" s="109" t="s">
        <v>146</v>
      </c>
      <c r="B13" s="110" t="s">
        <v>147</v>
      </c>
      <c r="C13" s="110">
        <v>9</v>
      </c>
      <c r="D13" s="110"/>
      <c r="E13" s="111">
        <v>61</v>
      </c>
      <c r="F13" s="112">
        <v>0</v>
      </c>
      <c r="G13" s="112">
        <v>0</v>
      </c>
      <c r="H13" s="112">
        <v>9999</v>
      </c>
      <c r="I13" s="112">
        <v>-9999</v>
      </c>
      <c r="J13" s="113">
        <v>1</v>
      </c>
      <c r="K13" s="112">
        <v>100</v>
      </c>
      <c r="L13" s="112">
        <v>1</v>
      </c>
      <c r="M13" s="106">
        <f>Figure!G15</f>
        <v>2000</v>
      </c>
      <c r="N13" s="41">
        <f>Figure!H15</f>
        <v>0</v>
      </c>
      <c r="O13" s="114">
        <v>0</v>
      </c>
      <c r="P13" s="112">
        <v>0</v>
      </c>
      <c r="Q13" s="112">
        <v>0</v>
      </c>
      <c r="R13" s="112">
        <v>0</v>
      </c>
      <c r="S13" s="112">
        <v>0</v>
      </c>
      <c r="T13" s="112">
        <v>0</v>
      </c>
      <c r="U13" s="112">
        <v>0.83</v>
      </c>
      <c r="V13" s="115">
        <v>83.33</v>
      </c>
      <c r="W13" s="120">
        <f>Figure!N15</f>
        <v>0</v>
      </c>
      <c r="X13" s="115">
        <v>0</v>
      </c>
      <c r="Y13" s="112">
        <v>0</v>
      </c>
      <c r="Z13" s="116" t="s">
        <v>177</v>
      </c>
      <c r="AA13" s="116" t="s">
        <v>218</v>
      </c>
      <c r="AB13" s="117" t="s">
        <v>263</v>
      </c>
      <c r="AC13" s="118"/>
      <c r="AE13" s="119">
        <v>50</v>
      </c>
      <c r="AF13" s="119">
        <v>50</v>
      </c>
    </row>
    <row r="14" spans="1:32" x14ac:dyDescent="0.25">
      <c r="A14" s="65" t="s">
        <v>148</v>
      </c>
      <c r="B14" s="66" t="s">
        <v>140</v>
      </c>
      <c r="C14" s="67">
        <v>10</v>
      </c>
      <c r="D14" s="67"/>
      <c r="E14" s="68">
        <v>68</v>
      </c>
      <c r="F14" s="62">
        <v>0</v>
      </c>
      <c r="G14" s="9">
        <v>0</v>
      </c>
      <c r="H14" s="9">
        <v>9999</v>
      </c>
      <c r="I14" s="9">
        <v>-9999</v>
      </c>
      <c r="J14" s="32">
        <v>1</v>
      </c>
      <c r="K14" s="9">
        <v>100</v>
      </c>
      <c r="L14" s="9">
        <v>1</v>
      </c>
      <c r="M14" s="106">
        <f>Figure!G16</f>
        <v>5300</v>
      </c>
      <c r="N14" s="41">
        <f>Figure!H16</f>
        <v>530</v>
      </c>
      <c r="O14" s="41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14.13</v>
      </c>
      <c r="V14" s="49">
        <v>1413.33</v>
      </c>
      <c r="W14" s="120">
        <f>Figure!N16</f>
        <v>265</v>
      </c>
      <c r="X14" s="49">
        <v>0</v>
      </c>
      <c r="Y14" s="9">
        <v>0</v>
      </c>
      <c r="Z14" s="3" t="s">
        <v>177</v>
      </c>
      <c r="AA14" s="3" t="s">
        <v>218</v>
      </c>
      <c r="AB14" s="21" t="s">
        <v>264</v>
      </c>
      <c r="AC14" s="104"/>
      <c r="AE14">
        <v>25</v>
      </c>
      <c r="AF14">
        <f>AE14*3</f>
        <v>75</v>
      </c>
    </row>
    <row r="15" spans="1:32" x14ac:dyDescent="0.25">
      <c r="A15" s="69" t="s">
        <v>148</v>
      </c>
      <c r="B15" s="59" t="s">
        <v>144</v>
      </c>
      <c r="C15" s="60">
        <v>11</v>
      </c>
      <c r="D15" s="60"/>
      <c r="E15" s="70">
        <v>57</v>
      </c>
      <c r="F15" s="62">
        <v>0</v>
      </c>
      <c r="G15" s="9">
        <v>0</v>
      </c>
      <c r="H15" s="9">
        <v>9999</v>
      </c>
      <c r="I15" s="9">
        <v>-9999</v>
      </c>
      <c r="J15" s="32">
        <v>1</v>
      </c>
      <c r="K15" s="9">
        <v>100</v>
      </c>
      <c r="L15" s="9">
        <v>1</v>
      </c>
      <c r="M15" s="106">
        <f>Figure!G17</f>
        <v>3300</v>
      </c>
      <c r="N15" s="41">
        <f>Figure!H17</f>
        <v>330</v>
      </c>
      <c r="O15" s="41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8.8000000000000007</v>
      </c>
      <c r="V15" s="49">
        <v>880</v>
      </c>
      <c r="W15" s="120">
        <f>Figure!N17</f>
        <v>165</v>
      </c>
      <c r="X15" s="49">
        <v>0</v>
      </c>
      <c r="Y15" s="9">
        <v>0</v>
      </c>
      <c r="Z15" s="3" t="s">
        <v>177</v>
      </c>
      <c r="AA15" s="3" t="s">
        <v>218</v>
      </c>
      <c r="AB15" s="21" t="s">
        <v>265</v>
      </c>
      <c r="AC15" s="104"/>
      <c r="AE15">
        <v>25</v>
      </c>
      <c r="AF15">
        <f>AE15*4</f>
        <v>100</v>
      </c>
    </row>
    <row r="16" spans="1:32" x14ac:dyDescent="0.25">
      <c r="A16" s="69" t="s">
        <v>149</v>
      </c>
      <c r="B16" s="59" t="s">
        <v>144</v>
      </c>
      <c r="C16" s="60">
        <v>12</v>
      </c>
      <c r="D16" s="60"/>
      <c r="E16" s="70">
        <v>55</v>
      </c>
      <c r="F16" s="62">
        <v>0</v>
      </c>
      <c r="G16" s="9">
        <v>0</v>
      </c>
      <c r="H16" s="9">
        <v>9999</v>
      </c>
      <c r="I16" s="9">
        <v>-9999</v>
      </c>
      <c r="J16" s="32">
        <v>1</v>
      </c>
      <c r="K16" s="9">
        <v>100</v>
      </c>
      <c r="L16" s="9">
        <v>1</v>
      </c>
      <c r="M16" s="106">
        <f>Figure!G18</f>
        <v>2600</v>
      </c>
      <c r="N16" s="41">
        <f>Figure!H18</f>
        <v>65</v>
      </c>
      <c r="O16" s="41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17.329999999999998</v>
      </c>
      <c r="V16" s="49">
        <v>1733.33</v>
      </c>
      <c r="W16" s="120">
        <f>Figure!N18</f>
        <v>2500</v>
      </c>
      <c r="X16" s="49">
        <v>0</v>
      </c>
      <c r="Y16" s="9">
        <v>0</v>
      </c>
      <c r="Z16" s="3" t="s">
        <v>177</v>
      </c>
      <c r="AA16" s="3" t="s">
        <v>218</v>
      </c>
      <c r="AB16" s="21" t="s">
        <v>266</v>
      </c>
      <c r="AC16" s="104"/>
      <c r="AE16">
        <v>25</v>
      </c>
      <c r="AF16">
        <f>AE16*10</f>
        <v>250</v>
      </c>
    </row>
    <row r="17" spans="1:31" ht="15.75" thickBot="1" x14ac:dyDescent="0.3">
      <c r="A17" s="71" t="s">
        <v>149</v>
      </c>
      <c r="B17" s="72" t="s">
        <v>145</v>
      </c>
      <c r="C17" s="73">
        <v>13</v>
      </c>
      <c r="D17" s="73"/>
      <c r="E17" s="74">
        <v>59</v>
      </c>
      <c r="F17" s="62">
        <v>0</v>
      </c>
      <c r="G17" s="9">
        <v>0</v>
      </c>
      <c r="H17" s="9">
        <v>9999</v>
      </c>
      <c r="I17" s="9">
        <v>-9999</v>
      </c>
      <c r="J17" s="32">
        <v>1</v>
      </c>
      <c r="K17" s="9">
        <v>100</v>
      </c>
      <c r="L17" s="9">
        <v>1</v>
      </c>
      <c r="M17" s="106">
        <f>Figure!G19</f>
        <v>2377</v>
      </c>
      <c r="N17" s="41">
        <f>Figure!H19</f>
        <v>59.425000000000004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49">
        <v>15.85</v>
      </c>
      <c r="V17" s="49">
        <v>1584.67</v>
      </c>
      <c r="W17" s="120">
        <f>Figure!N19</f>
        <v>2500</v>
      </c>
      <c r="X17" s="9">
        <v>0</v>
      </c>
      <c r="Y17" s="3">
        <v>0</v>
      </c>
      <c r="Z17" s="3" t="s">
        <v>177</v>
      </c>
      <c r="AA17" s="21" t="s">
        <v>218</v>
      </c>
      <c r="AB17" s="21" t="s">
        <v>267</v>
      </c>
      <c r="AD17">
        <v>25</v>
      </c>
      <c r="AE17">
        <f>AD17*10</f>
        <v>250</v>
      </c>
    </row>
    <row r="18" spans="1:31" x14ac:dyDescent="0.25">
      <c r="A18" s="58" t="s">
        <v>150</v>
      </c>
      <c r="B18" s="59" t="s">
        <v>140</v>
      </c>
      <c r="C18" s="60">
        <v>14</v>
      </c>
      <c r="D18" s="60"/>
      <c r="E18" s="64">
        <v>66</v>
      </c>
      <c r="F18" s="9">
        <v>0</v>
      </c>
      <c r="G18" s="9">
        <v>0</v>
      </c>
      <c r="H18" s="9">
        <v>9999</v>
      </c>
      <c r="I18" s="9">
        <v>-9999</v>
      </c>
      <c r="J18" s="32">
        <v>1</v>
      </c>
      <c r="K18" s="9">
        <v>100</v>
      </c>
      <c r="L18" s="9">
        <v>1</v>
      </c>
      <c r="M18" s="106">
        <f>Figure!G20</f>
        <v>10000</v>
      </c>
      <c r="N18" s="41">
        <f>Figure!H20</f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49">
        <v>0.83</v>
      </c>
      <c r="V18" s="49">
        <v>83.33</v>
      </c>
      <c r="W18" s="120">
        <f>Figure!N20</f>
        <v>0</v>
      </c>
      <c r="X18" s="9">
        <v>0</v>
      </c>
      <c r="Y18" s="3">
        <v>0</v>
      </c>
      <c r="Z18" s="3" t="s">
        <v>177</v>
      </c>
      <c r="AA18" s="21" t="s">
        <v>218</v>
      </c>
      <c r="AB18" s="21" t="s">
        <v>268</v>
      </c>
      <c r="AD18">
        <v>50</v>
      </c>
      <c r="AE18">
        <v>50</v>
      </c>
    </row>
    <row r="19" spans="1:31" x14ac:dyDescent="0.25">
      <c r="A19" s="25" t="s">
        <v>151</v>
      </c>
      <c r="B19" s="26" t="s">
        <v>140</v>
      </c>
      <c r="C19" s="27"/>
      <c r="D19" s="27"/>
      <c r="E19" s="28">
        <v>62</v>
      </c>
      <c r="F19" s="29"/>
      <c r="G19" s="29"/>
      <c r="H19" s="29"/>
      <c r="I19" s="29"/>
      <c r="J19" s="30"/>
      <c r="K19" s="29"/>
      <c r="L19" s="29"/>
      <c r="M19" s="31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12"/>
      <c r="AA19" s="12"/>
      <c r="AB19" s="12"/>
      <c r="AD19" s="12"/>
      <c r="AE19" s="12"/>
    </row>
    <row r="20" spans="1:31" x14ac:dyDescent="0.25">
      <c r="A20" s="7"/>
      <c r="B20" s="7"/>
    </row>
    <row r="21" spans="1:31" ht="60" x14ac:dyDescent="0.25">
      <c r="A21" s="7"/>
      <c r="B21" s="7"/>
      <c r="V21" s="141" t="s">
        <v>290</v>
      </c>
      <c r="W21" t="s">
        <v>291</v>
      </c>
    </row>
    <row r="22" spans="1:31" x14ac:dyDescent="0.25">
      <c r="F22" s="6"/>
      <c r="G22" s="6"/>
      <c r="H22" s="6"/>
      <c r="V22">
        <v>105</v>
      </c>
      <c r="W22">
        <v>126</v>
      </c>
    </row>
    <row r="23" spans="1:31" x14ac:dyDescent="0.25">
      <c r="F23" s="6"/>
      <c r="G23" s="6"/>
      <c r="H23" s="6"/>
      <c r="V23">
        <v>105</v>
      </c>
      <c r="W23">
        <v>126</v>
      </c>
    </row>
    <row r="24" spans="1:31" x14ac:dyDescent="0.25">
      <c r="F24" s="6"/>
      <c r="G24" s="6"/>
      <c r="H24" s="6"/>
      <c r="V24">
        <v>217.5</v>
      </c>
      <c r="W24">
        <v>261</v>
      </c>
    </row>
    <row r="25" spans="1:31" x14ac:dyDescent="0.25">
      <c r="V25">
        <v>292.5</v>
      </c>
      <c r="W25">
        <v>351</v>
      </c>
    </row>
    <row r="26" spans="1:31" x14ac:dyDescent="0.25">
      <c r="V26">
        <v>195</v>
      </c>
      <c r="W26">
        <v>234</v>
      </c>
    </row>
  </sheetData>
  <mergeCells count="4">
    <mergeCell ref="C2:C3"/>
    <mergeCell ref="B2:B3"/>
    <mergeCell ref="A2:A3"/>
    <mergeCell ref="AD2:AE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AD88-FE57-455A-8DC3-ABE8D11F5493}">
  <sheetPr>
    <tabColor rgb="FF00B050"/>
  </sheetPr>
  <dimension ref="A1:Y70"/>
  <sheetViews>
    <sheetView workbookViewId="0">
      <selection activeCell="B7" sqref="B7"/>
    </sheetView>
  </sheetViews>
  <sheetFormatPr defaultColWidth="9.140625" defaultRowHeight="15" x14ac:dyDescent="0.25"/>
  <cols>
    <col min="4" max="4" width="9.140625" style="14"/>
    <col min="5" max="10" width="9.28515625" style="14" bestFit="1" customWidth="1"/>
    <col min="11" max="11" width="11.5703125" style="14" bestFit="1" customWidth="1"/>
    <col min="12" max="17" width="9.28515625" style="14" bestFit="1" customWidth="1"/>
    <col min="18" max="18" width="9.5703125" style="14" customWidth="1"/>
    <col min="19" max="22" width="9.28515625" style="14" bestFit="1" customWidth="1"/>
    <col min="23" max="24" width="9.140625" style="14"/>
    <col min="25" max="25" width="9.28515625" style="14" bestFit="1" customWidth="1"/>
    <col min="26" max="16384" width="9.140625" style="14"/>
  </cols>
  <sheetData>
    <row r="1" spans="1:25" x14ac:dyDescent="0.25"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223" t="s">
        <v>164</v>
      </c>
      <c r="B2" s="223" t="s">
        <v>163</v>
      </c>
      <c r="C2" s="224" t="s">
        <v>152</v>
      </c>
      <c r="D2" s="2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223"/>
      <c r="B3" s="223"/>
      <c r="C3" s="224"/>
      <c r="D3" s="77" t="s">
        <v>153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25" t="s">
        <v>139</v>
      </c>
      <c r="B4" s="26" t="s">
        <v>140</v>
      </c>
      <c r="C4" s="27"/>
      <c r="D4" s="28">
        <v>63</v>
      </c>
      <c r="E4" s="10" t="s">
        <v>178</v>
      </c>
      <c r="F4" s="10" t="s">
        <v>180</v>
      </c>
      <c r="G4" s="10" t="s">
        <v>182</v>
      </c>
      <c r="H4" s="10" t="s">
        <v>184</v>
      </c>
      <c r="I4" s="10" t="s">
        <v>221</v>
      </c>
      <c r="J4" s="37" t="s">
        <v>220</v>
      </c>
      <c r="K4" s="37" t="s">
        <v>219</v>
      </c>
      <c r="L4" s="24" t="s">
        <v>177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8" t="s">
        <v>141</v>
      </c>
      <c r="B5" s="59" t="s">
        <v>140</v>
      </c>
      <c r="C5" s="60">
        <v>1</v>
      </c>
      <c r="D5" s="61">
        <v>67</v>
      </c>
      <c r="E5" s="3">
        <v>2</v>
      </c>
      <c r="F5" s="9">
        <v>80000</v>
      </c>
      <c r="G5" s="9">
        <v>0</v>
      </c>
      <c r="H5" s="9">
        <v>3</v>
      </c>
      <c r="I5" s="9">
        <v>1E-3</v>
      </c>
      <c r="J5" s="3">
        <v>5</v>
      </c>
      <c r="K5" s="9">
        <v>225</v>
      </c>
      <c r="L5" s="3" t="s">
        <v>177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25">
      <c r="A6" s="58" t="s">
        <v>141</v>
      </c>
      <c r="B6" s="59" t="s">
        <v>142</v>
      </c>
      <c r="C6" s="60">
        <v>2</v>
      </c>
      <c r="D6" s="61">
        <v>54</v>
      </c>
      <c r="E6" s="3">
        <v>2</v>
      </c>
      <c r="F6" s="9">
        <v>80000</v>
      </c>
      <c r="G6" s="9">
        <v>0</v>
      </c>
      <c r="H6" s="9">
        <v>3</v>
      </c>
      <c r="I6" s="9">
        <v>1E-3</v>
      </c>
      <c r="J6" s="3">
        <v>6</v>
      </c>
      <c r="K6" s="9">
        <v>200</v>
      </c>
      <c r="L6" s="3" t="s">
        <v>177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thickBot="1" x14ac:dyDescent="0.3">
      <c r="A7" s="58" t="s">
        <v>141</v>
      </c>
      <c r="B7" s="59" t="s">
        <v>142</v>
      </c>
      <c r="C7" s="60">
        <v>3</v>
      </c>
      <c r="D7" s="63">
        <v>60</v>
      </c>
      <c r="E7" s="3">
        <v>2</v>
      </c>
      <c r="F7" s="9">
        <v>80000</v>
      </c>
      <c r="G7" s="9">
        <v>0</v>
      </c>
      <c r="H7" s="9">
        <v>3</v>
      </c>
      <c r="I7" s="9">
        <v>1E-3</v>
      </c>
      <c r="J7" s="3">
        <v>5.5</v>
      </c>
      <c r="K7" s="9">
        <v>300</v>
      </c>
      <c r="L7" s="3" t="s">
        <v>177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25">
      <c r="A8" s="65" t="s">
        <v>143</v>
      </c>
      <c r="B8" s="66" t="s">
        <v>140</v>
      </c>
      <c r="C8" s="67">
        <v>4</v>
      </c>
      <c r="D8" s="68">
        <v>65</v>
      </c>
      <c r="E8" s="3">
        <v>2</v>
      </c>
      <c r="F8" s="9">
        <v>60000</v>
      </c>
      <c r="G8" s="9">
        <v>0</v>
      </c>
      <c r="H8" s="9">
        <v>3</v>
      </c>
      <c r="I8" s="9">
        <v>5.0000000000000001E-4</v>
      </c>
      <c r="J8" s="3">
        <v>9</v>
      </c>
      <c r="K8" s="9">
        <v>250</v>
      </c>
      <c r="L8" s="3" t="s">
        <v>177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x14ac:dyDescent="0.25">
      <c r="A9" s="69" t="s">
        <v>143</v>
      </c>
      <c r="B9" s="59" t="s">
        <v>140</v>
      </c>
      <c r="C9" s="60">
        <v>5</v>
      </c>
      <c r="D9" s="70">
        <v>64</v>
      </c>
      <c r="E9" s="3">
        <v>2</v>
      </c>
      <c r="F9" s="9">
        <v>60000</v>
      </c>
      <c r="G9" s="9">
        <v>0</v>
      </c>
      <c r="H9" s="9">
        <v>3</v>
      </c>
      <c r="I9" s="9">
        <v>1E-3</v>
      </c>
      <c r="J9" s="3">
        <v>9</v>
      </c>
      <c r="K9" s="9">
        <v>300</v>
      </c>
      <c r="L9" s="3" t="s">
        <v>177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x14ac:dyDescent="0.25">
      <c r="A10" s="69" t="s">
        <v>143</v>
      </c>
      <c r="B10" s="59" t="s">
        <v>142</v>
      </c>
      <c r="C10" s="60">
        <v>6</v>
      </c>
      <c r="D10" s="70">
        <v>53</v>
      </c>
      <c r="E10" s="3">
        <v>2</v>
      </c>
      <c r="F10" s="9">
        <v>60000</v>
      </c>
      <c r="G10" s="9">
        <v>0</v>
      </c>
      <c r="H10" s="9">
        <v>3</v>
      </c>
      <c r="I10" s="9">
        <v>1E-3</v>
      </c>
      <c r="J10" s="3">
        <v>7.5</v>
      </c>
      <c r="K10" s="9">
        <v>250</v>
      </c>
      <c r="L10" s="3" t="s">
        <v>177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x14ac:dyDescent="0.25">
      <c r="A11" s="69" t="s">
        <v>143</v>
      </c>
      <c r="B11" s="59" t="s">
        <v>144</v>
      </c>
      <c r="C11" s="60">
        <v>7</v>
      </c>
      <c r="D11" s="70">
        <v>56</v>
      </c>
      <c r="E11" s="3">
        <v>2</v>
      </c>
      <c r="F11" s="9">
        <v>60000</v>
      </c>
      <c r="G11" s="9">
        <v>0</v>
      </c>
      <c r="H11" s="9">
        <v>3</v>
      </c>
      <c r="I11" s="9">
        <v>1E-3</v>
      </c>
      <c r="J11" s="3">
        <v>9</v>
      </c>
      <c r="K11" s="9">
        <v>175</v>
      </c>
      <c r="L11" s="3" t="s">
        <v>177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thickBot="1" x14ac:dyDescent="0.3">
      <c r="A12" s="71" t="s">
        <v>143</v>
      </c>
      <c r="B12" s="72" t="s">
        <v>145</v>
      </c>
      <c r="C12" s="73">
        <v>8</v>
      </c>
      <c r="D12" s="74">
        <v>58</v>
      </c>
      <c r="E12" s="3">
        <v>2</v>
      </c>
      <c r="F12" s="9">
        <v>60000</v>
      </c>
      <c r="G12" s="9">
        <v>0</v>
      </c>
      <c r="H12" s="9">
        <v>3</v>
      </c>
      <c r="I12" s="9">
        <v>1E-3</v>
      </c>
      <c r="J12" s="3">
        <v>8</v>
      </c>
      <c r="K12" s="9">
        <v>225</v>
      </c>
      <c r="L12" s="3" t="s">
        <v>177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thickBot="1" x14ac:dyDescent="0.3">
      <c r="A13" s="58" t="s">
        <v>146</v>
      </c>
      <c r="B13" s="59" t="s">
        <v>147</v>
      </c>
      <c r="C13" s="60">
        <v>9</v>
      </c>
      <c r="D13" s="75">
        <v>61</v>
      </c>
      <c r="E13" s="50">
        <v>2</v>
      </c>
      <c r="F13" s="51">
        <v>300000000</v>
      </c>
      <c r="G13" s="50">
        <v>0</v>
      </c>
      <c r="H13" s="50">
        <v>3</v>
      </c>
      <c r="I13" s="3">
        <v>1E-3</v>
      </c>
      <c r="J13" s="50">
        <v>10</v>
      </c>
      <c r="K13" s="9">
        <v>808.63300000000004</v>
      </c>
      <c r="L13" s="50" t="s">
        <v>177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x14ac:dyDescent="0.25">
      <c r="A14" s="65" t="s">
        <v>148</v>
      </c>
      <c r="B14" s="66" t="s">
        <v>140</v>
      </c>
      <c r="C14" s="67">
        <v>10</v>
      </c>
      <c r="D14" s="68">
        <v>68</v>
      </c>
      <c r="E14" s="3">
        <v>2</v>
      </c>
      <c r="F14" s="9">
        <v>15000</v>
      </c>
      <c r="G14" s="9">
        <v>0</v>
      </c>
      <c r="H14" s="9">
        <v>3</v>
      </c>
      <c r="I14" s="9">
        <v>1E-3</v>
      </c>
      <c r="J14" s="3">
        <v>9.5</v>
      </c>
      <c r="K14" s="9">
        <v>400</v>
      </c>
      <c r="L14" s="3" t="s">
        <v>177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69" t="s">
        <v>148</v>
      </c>
      <c r="B15" s="59" t="s">
        <v>144</v>
      </c>
      <c r="C15" s="60">
        <v>11</v>
      </c>
      <c r="D15" s="70">
        <v>57</v>
      </c>
      <c r="E15" s="3">
        <v>2</v>
      </c>
      <c r="F15" s="9">
        <v>20000</v>
      </c>
      <c r="G15" s="9">
        <v>0</v>
      </c>
      <c r="H15" s="9">
        <v>3</v>
      </c>
      <c r="I15" s="9">
        <v>1E-3</v>
      </c>
      <c r="J15" s="3">
        <v>10</v>
      </c>
      <c r="K15" s="9">
        <v>350</v>
      </c>
      <c r="L15" s="3" t="s">
        <v>177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69" t="s">
        <v>149</v>
      </c>
      <c r="B16" s="59" t="s">
        <v>144</v>
      </c>
      <c r="C16" s="60">
        <v>12</v>
      </c>
      <c r="D16" s="70">
        <v>55</v>
      </c>
      <c r="E16" s="3">
        <v>2</v>
      </c>
      <c r="F16" s="9">
        <v>1000</v>
      </c>
      <c r="G16" s="9">
        <v>0</v>
      </c>
      <c r="H16" s="9">
        <v>3</v>
      </c>
      <c r="I16" s="9">
        <v>1E-3</v>
      </c>
      <c r="J16" s="3">
        <v>13</v>
      </c>
      <c r="K16" s="9">
        <v>50</v>
      </c>
      <c r="L16" s="3" t="s">
        <v>177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thickBot="1" x14ac:dyDescent="0.3">
      <c r="A17" s="71" t="s">
        <v>149</v>
      </c>
      <c r="B17" s="72" t="s">
        <v>145</v>
      </c>
      <c r="C17" s="73">
        <v>13</v>
      </c>
      <c r="D17" s="74">
        <v>59</v>
      </c>
      <c r="E17" s="3">
        <v>2</v>
      </c>
      <c r="F17" s="9">
        <v>1000</v>
      </c>
      <c r="G17" s="9">
        <v>0</v>
      </c>
      <c r="H17" s="9">
        <v>3</v>
      </c>
      <c r="I17" s="9">
        <v>1E-3</v>
      </c>
      <c r="J17" s="3">
        <v>13.2</v>
      </c>
      <c r="K17" s="3">
        <v>50</v>
      </c>
      <c r="L17" s="3" t="s">
        <v>177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58" t="s">
        <v>150</v>
      </c>
      <c r="B18" s="59" t="s">
        <v>140</v>
      </c>
      <c r="C18" s="60">
        <v>14</v>
      </c>
      <c r="D18" s="64">
        <v>66</v>
      </c>
      <c r="E18" s="50">
        <v>2</v>
      </c>
      <c r="F18" s="51">
        <v>300000000</v>
      </c>
      <c r="G18" s="50">
        <v>0</v>
      </c>
      <c r="H18" s="50">
        <v>3</v>
      </c>
      <c r="I18" s="3">
        <v>1E-3</v>
      </c>
      <c r="J18" s="50">
        <v>1.0383</v>
      </c>
      <c r="K18" s="50">
        <v>808.63300000000004</v>
      </c>
      <c r="L18" s="50" t="s">
        <v>177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25" t="s">
        <v>151</v>
      </c>
      <c r="B19" s="26" t="s">
        <v>140</v>
      </c>
      <c r="C19" s="27"/>
      <c r="D19" s="28">
        <v>62</v>
      </c>
      <c r="E19" s="57"/>
      <c r="F19" s="42"/>
      <c r="G19" s="57"/>
      <c r="H19" s="42"/>
      <c r="I19" s="57"/>
      <c r="J19" s="42"/>
      <c r="K19" s="57"/>
      <c r="L19" s="42"/>
      <c r="M19" s="57"/>
      <c r="N19" s="42"/>
      <c r="O19" s="57"/>
      <c r="P19" s="42"/>
      <c r="Q19" s="57"/>
      <c r="R19" s="42"/>
      <c r="S19" s="57"/>
      <c r="T19" s="42"/>
      <c r="U19" s="57"/>
      <c r="V19" s="42"/>
      <c r="W19" s="57"/>
      <c r="X19" s="57"/>
      <c r="Y19" s="57"/>
    </row>
    <row r="20" spans="1:25" x14ac:dyDescent="0.25"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spans="1:25" x14ac:dyDescent="0.25"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spans="1:25" x14ac:dyDescent="0.25"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spans="1:25" x14ac:dyDescent="0.25"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spans="1:25" x14ac:dyDescent="0.25"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spans="1:25" x14ac:dyDescent="0.25"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spans="1:25" x14ac:dyDescent="0.25"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25" x14ac:dyDescent="0.25"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25" x14ac:dyDescent="0.25"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spans="1:25" x14ac:dyDescent="0.25"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5"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spans="1:25" x14ac:dyDescent="0.25"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5"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spans="5:25" x14ac:dyDescent="0.25"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46" spans="5:25" x14ac:dyDescent="0.25">
      <c r="K46" s="76"/>
    </row>
    <row r="47" spans="5:25" x14ac:dyDescent="0.25">
      <c r="K47" s="76"/>
    </row>
    <row r="48" spans="5:25" x14ac:dyDescent="0.25">
      <c r="K48" s="76"/>
    </row>
    <row r="49" spans="1:11" x14ac:dyDescent="0.25">
      <c r="K49" s="76"/>
    </row>
    <row r="50" spans="1:11" x14ac:dyDescent="0.25">
      <c r="K50" s="76"/>
    </row>
    <row r="51" spans="1:11" x14ac:dyDescent="0.25">
      <c r="K51" s="76"/>
    </row>
    <row r="52" spans="1:11" x14ac:dyDescent="0.25">
      <c r="K52" s="76"/>
    </row>
    <row r="53" spans="1:11" x14ac:dyDescent="0.25">
      <c r="K53" s="76"/>
    </row>
    <row r="54" spans="1:11" x14ac:dyDescent="0.25">
      <c r="A54" s="14"/>
      <c r="B54" s="14"/>
      <c r="C54" s="14"/>
    </row>
    <row r="55" spans="1:11" x14ac:dyDescent="0.25">
      <c r="A55" s="14"/>
      <c r="B55" s="14"/>
      <c r="C55" s="14"/>
    </row>
    <row r="56" spans="1:11" x14ac:dyDescent="0.25">
      <c r="A56" s="14"/>
      <c r="B56" s="14"/>
      <c r="C56" s="14"/>
    </row>
    <row r="57" spans="1:11" x14ac:dyDescent="0.25">
      <c r="A57" s="14"/>
      <c r="B57" s="14"/>
      <c r="C57" s="14"/>
    </row>
    <row r="58" spans="1:11" x14ac:dyDescent="0.25">
      <c r="A58" s="14"/>
      <c r="B58" s="14"/>
      <c r="C58" s="14"/>
    </row>
    <row r="59" spans="1:11" x14ac:dyDescent="0.25">
      <c r="A59" s="14"/>
      <c r="B59" s="14"/>
      <c r="C59" s="14"/>
    </row>
    <row r="60" spans="1:11" x14ac:dyDescent="0.25">
      <c r="A60" s="14"/>
      <c r="B60" s="14"/>
      <c r="C60" s="14"/>
    </row>
    <row r="61" spans="1:11" x14ac:dyDescent="0.25">
      <c r="A61" s="14"/>
      <c r="B61" s="14"/>
      <c r="C61" s="14"/>
    </row>
    <row r="62" spans="1:11" x14ac:dyDescent="0.25">
      <c r="A62" s="14"/>
      <c r="B62" s="14"/>
      <c r="C62" s="14"/>
    </row>
    <row r="63" spans="1:11" x14ac:dyDescent="0.25">
      <c r="A63" s="14"/>
      <c r="B63" s="14"/>
      <c r="C63" s="14"/>
    </row>
    <row r="64" spans="1:11" x14ac:dyDescent="0.25">
      <c r="A64" s="14"/>
      <c r="B64" s="14"/>
      <c r="C64" s="14"/>
    </row>
    <row r="65" spans="1:3" x14ac:dyDescent="0.25">
      <c r="A65" s="14"/>
      <c r="B65" s="14"/>
      <c r="C65" s="14"/>
    </row>
    <row r="66" spans="1:3" x14ac:dyDescent="0.25">
      <c r="A66" s="14"/>
      <c r="B66" s="14"/>
      <c r="C66" s="14"/>
    </row>
    <row r="67" spans="1:3" x14ac:dyDescent="0.25">
      <c r="A67" s="14"/>
      <c r="B67" s="14"/>
      <c r="C67" s="14"/>
    </row>
    <row r="68" spans="1:3" x14ac:dyDescent="0.25">
      <c r="A68" s="14"/>
      <c r="B68" s="14"/>
      <c r="C68" s="14"/>
    </row>
    <row r="69" spans="1:3" x14ac:dyDescent="0.25">
      <c r="A69" s="14"/>
      <c r="B69" s="14"/>
      <c r="C69" s="14"/>
    </row>
    <row r="70" spans="1:3" x14ac:dyDescent="0.25">
      <c r="A70" s="14"/>
      <c r="B70" s="14"/>
      <c r="C70" s="14"/>
    </row>
  </sheetData>
  <mergeCells count="3">
    <mergeCell ref="A2:A3"/>
    <mergeCell ref="B2:B3"/>
    <mergeCell ref="C2:C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AM71"/>
  <sheetViews>
    <sheetView topLeftCell="A26" zoomScale="80" zoomScaleNormal="80" workbookViewId="0">
      <selection activeCell="F72" sqref="F72"/>
    </sheetView>
  </sheetViews>
  <sheetFormatPr defaultRowHeight="15" x14ac:dyDescent="0.25"/>
  <cols>
    <col min="4" max="5" width="9.140625" style="14"/>
  </cols>
  <sheetData>
    <row r="1" spans="2:16" ht="6" customHeight="1" x14ac:dyDescent="0.25"/>
    <row r="2" spans="2:16" s="1" customFormat="1" x14ac:dyDescent="0.25">
      <c r="B2" s="1">
        <v>1</v>
      </c>
      <c r="C2" s="1">
        <v>2</v>
      </c>
      <c r="D2" s="17">
        <v>3</v>
      </c>
      <c r="E2" s="17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</row>
    <row r="3" spans="2:16" x14ac:dyDescent="0.25">
      <c r="B3" s="11" t="s">
        <v>165</v>
      </c>
      <c r="C3" s="11" t="s">
        <v>138</v>
      </c>
      <c r="D3" s="13" t="s">
        <v>166</v>
      </c>
      <c r="E3" s="13" t="s">
        <v>167</v>
      </c>
      <c r="F3" s="11" t="s">
        <v>168</v>
      </c>
      <c r="G3" s="11" t="s">
        <v>169</v>
      </c>
      <c r="H3" s="11" t="s">
        <v>170</v>
      </c>
      <c r="I3" s="11" t="s">
        <v>171</v>
      </c>
      <c r="J3" s="11" t="s">
        <v>172</v>
      </c>
      <c r="K3" s="11" t="s">
        <v>173</v>
      </c>
      <c r="L3" s="11" t="s">
        <v>174</v>
      </c>
      <c r="M3" s="11" t="s">
        <v>175</v>
      </c>
      <c r="N3" s="11" t="s">
        <v>176</v>
      </c>
      <c r="O3" s="19" t="s">
        <v>177</v>
      </c>
      <c r="P3" s="11" t="s">
        <v>201</v>
      </c>
    </row>
    <row r="4" spans="2:16" x14ac:dyDescent="0.25">
      <c r="B4" s="3">
        <v>1</v>
      </c>
      <c r="C4" s="3">
        <v>1</v>
      </c>
      <c r="D4" s="9">
        <v>189.1</v>
      </c>
      <c r="E4" s="9">
        <v>0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3">
        <v>230</v>
      </c>
      <c r="L4" s="3">
        <v>1</v>
      </c>
      <c r="M4" s="3">
        <v>1.1000000000000001</v>
      </c>
      <c r="N4" s="3">
        <v>0.9</v>
      </c>
      <c r="O4" s="3" t="s">
        <v>177</v>
      </c>
      <c r="P4" s="3"/>
    </row>
    <row r="5" spans="2:16" x14ac:dyDescent="0.25">
      <c r="B5" s="3">
        <v>2</v>
      </c>
      <c r="C5" s="3">
        <v>1</v>
      </c>
      <c r="D5" s="9">
        <v>0</v>
      </c>
      <c r="E5" s="9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230</v>
      </c>
      <c r="L5" s="3">
        <v>1</v>
      </c>
      <c r="M5" s="3">
        <v>1.1000000000000001</v>
      </c>
      <c r="N5" s="3">
        <v>0.9</v>
      </c>
      <c r="O5" s="3" t="s">
        <v>177</v>
      </c>
      <c r="P5" s="3"/>
    </row>
    <row r="6" spans="2:16" x14ac:dyDescent="0.25">
      <c r="B6" s="3">
        <v>3</v>
      </c>
      <c r="C6" s="3">
        <v>1</v>
      </c>
      <c r="D6" s="9">
        <v>177.4</v>
      </c>
      <c r="E6" s="9">
        <v>0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230</v>
      </c>
      <c r="L6" s="3">
        <v>1</v>
      </c>
      <c r="M6" s="3">
        <v>1.1000000000000001</v>
      </c>
      <c r="N6" s="3">
        <v>0.9</v>
      </c>
      <c r="O6" s="3" t="s">
        <v>177</v>
      </c>
      <c r="P6" s="3"/>
    </row>
    <row r="7" spans="2:16" x14ac:dyDescent="0.25">
      <c r="B7" s="3">
        <v>4</v>
      </c>
      <c r="C7" s="3">
        <v>1</v>
      </c>
      <c r="D7" s="9">
        <v>177.4</v>
      </c>
      <c r="E7" s="9">
        <v>0</v>
      </c>
      <c r="F7" s="3">
        <v>0</v>
      </c>
      <c r="G7" s="3">
        <v>0</v>
      </c>
      <c r="H7" s="3">
        <v>1</v>
      </c>
      <c r="I7" s="3">
        <v>1</v>
      </c>
      <c r="J7" s="3">
        <v>0</v>
      </c>
      <c r="K7" s="3">
        <v>230</v>
      </c>
      <c r="L7" s="3">
        <v>1</v>
      </c>
      <c r="M7" s="3">
        <v>1.1000000000000001</v>
      </c>
      <c r="N7" s="3">
        <v>0.9</v>
      </c>
      <c r="O7" s="3" t="s">
        <v>177</v>
      </c>
      <c r="P7" s="3"/>
    </row>
    <row r="8" spans="2:16" x14ac:dyDescent="0.25">
      <c r="B8" s="3">
        <v>5</v>
      </c>
      <c r="C8" s="3">
        <v>1</v>
      </c>
      <c r="D8" s="9">
        <v>0</v>
      </c>
      <c r="E8" s="9"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230</v>
      </c>
      <c r="L8" s="3">
        <v>1</v>
      </c>
      <c r="M8" s="3">
        <v>1.1000000000000001</v>
      </c>
      <c r="N8" s="3">
        <v>0.9</v>
      </c>
      <c r="O8" s="3" t="s">
        <v>177</v>
      </c>
      <c r="P8" s="3"/>
    </row>
    <row r="9" spans="2:16" x14ac:dyDescent="0.25">
      <c r="B9" s="3">
        <v>6</v>
      </c>
      <c r="C9" s="3">
        <v>1</v>
      </c>
      <c r="D9" s="9">
        <v>0</v>
      </c>
      <c r="E9" s="9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230</v>
      </c>
      <c r="L9" s="3">
        <v>1</v>
      </c>
      <c r="M9" s="3">
        <v>1.1000000000000001</v>
      </c>
      <c r="N9" s="3">
        <v>0.9</v>
      </c>
      <c r="O9" s="3" t="s">
        <v>177</v>
      </c>
      <c r="P9" s="3"/>
    </row>
    <row r="10" spans="2:16" x14ac:dyDescent="0.25">
      <c r="B10" s="3">
        <v>7</v>
      </c>
      <c r="C10" s="3">
        <v>1</v>
      </c>
      <c r="D10" s="9">
        <v>177.4</v>
      </c>
      <c r="E10" s="9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230</v>
      </c>
      <c r="L10" s="3">
        <v>1</v>
      </c>
      <c r="M10" s="3">
        <v>1.1000000000000001</v>
      </c>
      <c r="N10" s="3">
        <v>0.9</v>
      </c>
      <c r="O10" s="3" t="s">
        <v>177</v>
      </c>
      <c r="P10" s="3"/>
    </row>
    <row r="11" spans="2:16" x14ac:dyDescent="0.25">
      <c r="B11" s="3">
        <v>8</v>
      </c>
      <c r="C11" s="3">
        <v>1</v>
      </c>
      <c r="D11" s="9">
        <v>177.4</v>
      </c>
      <c r="E11" s="9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230</v>
      </c>
      <c r="L11" s="3">
        <v>1</v>
      </c>
      <c r="M11" s="3">
        <v>1.1000000000000001</v>
      </c>
      <c r="N11" s="3">
        <v>0.9</v>
      </c>
      <c r="O11" s="3" t="s">
        <v>177</v>
      </c>
      <c r="P11" s="3"/>
    </row>
    <row r="12" spans="2:16" x14ac:dyDescent="0.25">
      <c r="B12" s="3">
        <v>9</v>
      </c>
      <c r="C12" s="3">
        <v>1</v>
      </c>
      <c r="D12" s="9">
        <v>189.1</v>
      </c>
      <c r="E12" s="9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230</v>
      </c>
      <c r="L12" s="3">
        <v>1</v>
      </c>
      <c r="M12" s="3">
        <v>1.1000000000000001</v>
      </c>
      <c r="N12" s="3">
        <v>0.9</v>
      </c>
      <c r="O12" s="3" t="s">
        <v>177</v>
      </c>
      <c r="P12" s="3"/>
    </row>
    <row r="13" spans="2:16" x14ac:dyDescent="0.25">
      <c r="B13" s="3">
        <v>10</v>
      </c>
      <c r="C13" s="3">
        <v>1</v>
      </c>
      <c r="D13" s="9">
        <v>0</v>
      </c>
      <c r="E13" s="9">
        <v>0</v>
      </c>
      <c r="F13" s="3">
        <v>0</v>
      </c>
      <c r="G13" s="3">
        <v>0</v>
      </c>
      <c r="H13" s="3">
        <v>1</v>
      </c>
      <c r="I13" s="3">
        <v>1</v>
      </c>
      <c r="J13" s="3">
        <v>0</v>
      </c>
      <c r="K13" s="3">
        <v>230</v>
      </c>
      <c r="L13" s="3">
        <v>1</v>
      </c>
      <c r="M13" s="3">
        <v>1.1000000000000001</v>
      </c>
      <c r="N13" s="3">
        <v>0.9</v>
      </c>
      <c r="O13" s="3" t="s">
        <v>177</v>
      </c>
      <c r="P13" s="3"/>
    </row>
    <row r="14" spans="2:16" x14ac:dyDescent="0.25">
      <c r="B14" s="3">
        <v>11</v>
      </c>
      <c r="C14" s="3">
        <v>1</v>
      </c>
      <c r="D14" s="9">
        <v>0</v>
      </c>
      <c r="E14" s="9">
        <v>0</v>
      </c>
      <c r="F14" s="3">
        <v>0</v>
      </c>
      <c r="G14" s="3">
        <v>0</v>
      </c>
      <c r="H14" s="3">
        <v>1</v>
      </c>
      <c r="I14" s="3">
        <v>1</v>
      </c>
      <c r="J14" s="3">
        <v>0</v>
      </c>
      <c r="K14" s="3">
        <v>230</v>
      </c>
      <c r="L14" s="3">
        <v>1</v>
      </c>
      <c r="M14" s="3">
        <v>1.1000000000000001</v>
      </c>
      <c r="N14" s="3">
        <v>0.9</v>
      </c>
      <c r="O14" s="3" t="s">
        <v>177</v>
      </c>
      <c r="P14" s="3"/>
    </row>
    <row r="15" spans="2:16" x14ac:dyDescent="0.25">
      <c r="B15" s="3">
        <v>12</v>
      </c>
      <c r="C15" s="3">
        <v>1</v>
      </c>
      <c r="D15" s="9">
        <v>410.4</v>
      </c>
      <c r="E15" s="9">
        <v>0</v>
      </c>
      <c r="F15" s="3">
        <v>0</v>
      </c>
      <c r="G15" s="3">
        <v>0</v>
      </c>
      <c r="H15" s="3">
        <v>1</v>
      </c>
      <c r="I15" s="3">
        <v>1</v>
      </c>
      <c r="J15" s="3">
        <v>0</v>
      </c>
      <c r="K15" s="3">
        <v>230</v>
      </c>
      <c r="L15" s="3">
        <v>1</v>
      </c>
      <c r="M15" s="3">
        <v>1.1000000000000001</v>
      </c>
      <c r="N15" s="3">
        <v>0.9</v>
      </c>
      <c r="O15" s="3" t="s">
        <v>177</v>
      </c>
      <c r="P15" s="3"/>
    </row>
    <row r="16" spans="2:16" x14ac:dyDescent="0.25">
      <c r="B16" s="3">
        <v>13</v>
      </c>
      <c r="C16" s="3">
        <v>1</v>
      </c>
      <c r="D16" s="9">
        <v>0</v>
      </c>
      <c r="E16" s="9">
        <v>0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3">
        <v>230</v>
      </c>
      <c r="L16" s="3">
        <v>1</v>
      </c>
      <c r="M16" s="3">
        <v>1.1000000000000001</v>
      </c>
      <c r="N16" s="3">
        <v>0.9</v>
      </c>
      <c r="O16" s="3" t="s">
        <v>177</v>
      </c>
      <c r="P16" s="3"/>
    </row>
    <row r="17" spans="2:16" x14ac:dyDescent="0.25">
      <c r="B17" s="3">
        <v>14</v>
      </c>
      <c r="C17" s="3">
        <v>1</v>
      </c>
      <c r="D17" s="9">
        <v>0</v>
      </c>
      <c r="E17" s="9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230</v>
      </c>
      <c r="L17" s="3">
        <v>1</v>
      </c>
      <c r="M17" s="3">
        <v>1.1000000000000001</v>
      </c>
      <c r="N17" s="3">
        <v>0.9</v>
      </c>
      <c r="O17" s="3" t="s">
        <v>177</v>
      </c>
      <c r="P17" s="3"/>
    </row>
    <row r="18" spans="2:16" x14ac:dyDescent="0.25">
      <c r="B18" s="3">
        <v>15</v>
      </c>
      <c r="C18" s="3">
        <v>1</v>
      </c>
      <c r="D18" s="9">
        <v>410.4</v>
      </c>
      <c r="E18" s="9">
        <v>0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3">
        <v>230</v>
      </c>
      <c r="L18" s="3">
        <v>1</v>
      </c>
      <c r="M18" s="3">
        <v>1.1000000000000001</v>
      </c>
      <c r="N18" s="3">
        <v>0.9</v>
      </c>
      <c r="O18" s="3" t="s">
        <v>177</v>
      </c>
      <c r="P18" s="3"/>
    </row>
    <row r="19" spans="2:16" x14ac:dyDescent="0.25">
      <c r="B19" s="3">
        <v>16</v>
      </c>
      <c r="C19" s="3">
        <v>1</v>
      </c>
      <c r="D19" s="9">
        <v>410.4</v>
      </c>
      <c r="E19" s="9">
        <v>0</v>
      </c>
      <c r="F19" s="3">
        <v>0</v>
      </c>
      <c r="G19" s="3">
        <v>0</v>
      </c>
      <c r="H19" s="3">
        <v>1</v>
      </c>
      <c r="I19" s="3">
        <v>1</v>
      </c>
      <c r="J19" s="3">
        <v>0</v>
      </c>
      <c r="K19" s="3">
        <v>230</v>
      </c>
      <c r="L19" s="3">
        <v>1</v>
      </c>
      <c r="M19" s="3">
        <v>1.1000000000000001</v>
      </c>
      <c r="N19" s="3">
        <v>0.9</v>
      </c>
      <c r="O19" s="3" t="s">
        <v>177</v>
      </c>
      <c r="P19" s="3"/>
    </row>
    <row r="20" spans="2:16" x14ac:dyDescent="0.25">
      <c r="B20" s="3">
        <v>17</v>
      </c>
      <c r="C20" s="3">
        <v>1</v>
      </c>
      <c r="D20" s="9">
        <v>0</v>
      </c>
      <c r="E20" s="9">
        <v>0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3">
        <v>230</v>
      </c>
      <c r="L20" s="3">
        <v>1</v>
      </c>
      <c r="M20" s="3">
        <v>1.1000000000000001</v>
      </c>
      <c r="N20" s="3">
        <v>0.9</v>
      </c>
      <c r="O20" s="3" t="s">
        <v>177</v>
      </c>
      <c r="P20" s="3"/>
    </row>
    <row r="21" spans="2:16" x14ac:dyDescent="0.25">
      <c r="B21" s="3">
        <v>18</v>
      </c>
      <c r="C21" s="3">
        <v>1</v>
      </c>
      <c r="D21" s="9">
        <v>410.4</v>
      </c>
      <c r="E21" s="9">
        <v>0</v>
      </c>
      <c r="F21" s="3">
        <v>0</v>
      </c>
      <c r="G21" s="3">
        <v>0</v>
      </c>
      <c r="H21" s="3">
        <v>1</v>
      </c>
      <c r="I21" s="3">
        <v>1</v>
      </c>
      <c r="J21" s="3">
        <v>0</v>
      </c>
      <c r="K21" s="3">
        <v>230</v>
      </c>
      <c r="L21" s="3">
        <v>1</v>
      </c>
      <c r="M21" s="3">
        <v>1.1000000000000001</v>
      </c>
      <c r="N21" s="3">
        <v>0.9</v>
      </c>
      <c r="O21" s="3" t="s">
        <v>177</v>
      </c>
      <c r="P21" s="3"/>
    </row>
    <row r="22" spans="2:16" x14ac:dyDescent="0.25">
      <c r="B22" s="3">
        <v>19</v>
      </c>
      <c r="C22" s="3">
        <v>1</v>
      </c>
      <c r="D22" s="9">
        <v>0</v>
      </c>
      <c r="E22" s="9">
        <v>0</v>
      </c>
      <c r="F22" s="3">
        <v>0</v>
      </c>
      <c r="G22" s="3">
        <v>0</v>
      </c>
      <c r="H22" s="3">
        <v>1</v>
      </c>
      <c r="I22" s="3">
        <v>1</v>
      </c>
      <c r="J22" s="3">
        <v>0</v>
      </c>
      <c r="K22" s="3">
        <v>230</v>
      </c>
      <c r="L22" s="3">
        <v>1</v>
      </c>
      <c r="M22" s="3">
        <v>1.1000000000000001</v>
      </c>
      <c r="N22" s="3">
        <v>0.9</v>
      </c>
      <c r="O22" s="3" t="s">
        <v>177</v>
      </c>
      <c r="P22" s="3"/>
    </row>
    <row r="23" spans="2:16" x14ac:dyDescent="0.25">
      <c r="B23" s="3">
        <v>20</v>
      </c>
      <c r="C23" s="3">
        <v>1</v>
      </c>
      <c r="D23" s="9">
        <v>410.4</v>
      </c>
      <c r="E23" s="9">
        <v>0</v>
      </c>
      <c r="F23" s="3">
        <v>0</v>
      </c>
      <c r="G23" s="3">
        <v>0</v>
      </c>
      <c r="H23" s="3">
        <v>1</v>
      </c>
      <c r="I23" s="3">
        <v>1</v>
      </c>
      <c r="J23" s="3">
        <v>0</v>
      </c>
      <c r="K23" s="3">
        <v>230</v>
      </c>
      <c r="L23" s="3">
        <v>1</v>
      </c>
      <c r="M23" s="3">
        <v>1.1000000000000001</v>
      </c>
      <c r="N23" s="3">
        <v>0.9</v>
      </c>
      <c r="O23" s="3" t="s">
        <v>177</v>
      </c>
      <c r="P23" s="3"/>
    </row>
    <row r="24" spans="2:16" x14ac:dyDescent="0.25">
      <c r="B24" s="3">
        <v>21</v>
      </c>
      <c r="C24" s="3">
        <v>1</v>
      </c>
      <c r="D24" s="9">
        <v>328.4</v>
      </c>
      <c r="E24" s="9">
        <v>0</v>
      </c>
      <c r="F24" s="3">
        <v>0</v>
      </c>
      <c r="G24" s="3">
        <v>0</v>
      </c>
      <c r="H24" s="3">
        <v>1</v>
      </c>
      <c r="I24" s="3">
        <v>1</v>
      </c>
      <c r="J24" s="3">
        <v>0</v>
      </c>
      <c r="K24" s="3">
        <v>230</v>
      </c>
      <c r="L24" s="3">
        <v>1</v>
      </c>
      <c r="M24" s="3">
        <v>1.1000000000000001</v>
      </c>
      <c r="N24" s="3">
        <v>0.9</v>
      </c>
      <c r="O24" s="3" t="s">
        <v>177</v>
      </c>
      <c r="P24" s="3"/>
    </row>
    <row r="25" spans="2:16" x14ac:dyDescent="0.25">
      <c r="B25" s="3">
        <v>22</v>
      </c>
      <c r="C25" s="3">
        <v>1</v>
      </c>
      <c r="D25" s="9">
        <v>0</v>
      </c>
      <c r="E25" s="9">
        <v>0</v>
      </c>
      <c r="F25" s="3">
        <v>0</v>
      </c>
      <c r="G25" s="3">
        <v>0</v>
      </c>
      <c r="H25" s="3">
        <v>1</v>
      </c>
      <c r="I25" s="3">
        <v>1</v>
      </c>
      <c r="J25" s="3">
        <v>0</v>
      </c>
      <c r="K25" s="3">
        <v>230</v>
      </c>
      <c r="L25" s="3">
        <v>1</v>
      </c>
      <c r="M25" s="3">
        <v>1.1000000000000001</v>
      </c>
      <c r="N25" s="3">
        <v>0.9</v>
      </c>
      <c r="O25" s="3" t="s">
        <v>177</v>
      </c>
      <c r="P25" s="3"/>
    </row>
    <row r="26" spans="2:16" x14ac:dyDescent="0.25">
      <c r="B26" s="3">
        <v>23</v>
      </c>
      <c r="C26" s="3">
        <v>1</v>
      </c>
      <c r="D26" s="9">
        <v>328.4</v>
      </c>
      <c r="E26" s="9">
        <v>0</v>
      </c>
      <c r="F26" s="3">
        <v>0</v>
      </c>
      <c r="G26" s="3">
        <v>0</v>
      </c>
      <c r="H26" s="3">
        <v>1</v>
      </c>
      <c r="I26" s="3">
        <v>1</v>
      </c>
      <c r="J26" s="3">
        <v>0</v>
      </c>
      <c r="K26" s="3">
        <v>230</v>
      </c>
      <c r="L26" s="3">
        <v>1</v>
      </c>
      <c r="M26" s="3">
        <v>1.1000000000000001</v>
      </c>
      <c r="N26" s="3">
        <v>0.9</v>
      </c>
      <c r="O26" s="3" t="s">
        <v>177</v>
      </c>
      <c r="P26" s="3"/>
    </row>
    <row r="27" spans="2:16" x14ac:dyDescent="0.25">
      <c r="B27" s="3">
        <v>24</v>
      </c>
      <c r="C27" s="3">
        <v>1</v>
      </c>
      <c r="D27" s="9">
        <v>328.4</v>
      </c>
      <c r="E27" s="9">
        <v>0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230</v>
      </c>
      <c r="L27" s="3">
        <v>1</v>
      </c>
      <c r="M27" s="3">
        <v>1.1000000000000001</v>
      </c>
      <c r="N27" s="3">
        <v>0.9</v>
      </c>
      <c r="O27" s="3" t="s">
        <v>177</v>
      </c>
      <c r="P27" s="3"/>
    </row>
    <row r="28" spans="2:16" x14ac:dyDescent="0.25">
      <c r="B28" s="3">
        <v>25</v>
      </c>
      <c r="C28" s="3">
        <v>1</v>
      </c>
      <c r="D28" s="9">
        <v>177.4</v>
      </c>
      <c r="E28" s="9">
        <v>0</v>
      </c>
      <c r="F28" s="3">
        <v>0</v>
      </c>
      <c r="G28" s="3">
        <v>0</v>
      </c>
      <c r="H28" s="3">
        <v>1</v>
      </c>
      <c r="I28" s="3">
        <v>1</v>
      </c>
      <c r="J28" s="3">
        <v>0</v>
      </c>
      <c r="K28" s="3">
        <v>230</v>
      </c>
      <c r="L28" s="3">
        <v>1</v>
      </c>
      <c r="M28" s="3">
        <v>1.1000000000000001</v>
      </c>
      <c r="N28" s="3">
        <v>0.9</v>
      </c>
      <c r="O28" s="3" t="s">
        <v>177</v>
      </c>
      <c r="P28" s="3"/>
    </row>
    <row r="29" spans="2:16" x14ac:dyDescent="0.25">
      <c r="B29" s="3">
        <v>26</v>
      </c>
      <c r="C29" s="3">
        <v>1</v>
      </c>
      <c r="D29" s="9">
        <v>0</v>
      </c>
      <c r="E29" s="9">
        <v>0</v>
      </c>
      <c r="F29" s="3">
        <v>0</v>
      </c>
      <c r="G29" s="3">
        <v>0</v>
      </c>
      <c r="H29" s="3">
        <v>1</v>
      </c>
      <c r="I29" s="3">
        <v>1</v>
      </c>
      <c r="J29" s="3">
        <v>0</v>
      </c>
      <c r="K29" s="3">
        <v>230</v>
      </c>
      <c r="L29" s="3">
        <v>1</v>
      </c>
      <c r="M29" s="3">
        <v>1.1000000000000001</v>
      </c>
      <c r="N29" s="3">
        <v>0.9</v>
      </c>
      <c r="O29" s="3" t="s">
        <v>177</v>
      </c>
      <c r="P29" s="3"/>
    </row>
    <row r="30" spans="2:16" x14ac:dyDescent="0.25">
      <c r="B30" s="3">
        <v>27</v>
      </c>
      <c r="C30" s="3">
        <v>1</v>
      </c>
      <c r="D30" s="9">
        <v>410.4</v>
      </c>
      <c r="E30" s="9">
        <v>0</v>
      </c>
      <c r="F30" s="3">
        <v>0</v>
      </c>
      <c r="G30" s="3">
        <v>0</v>
      </c>
      <c r="H30" s="3">
        <v>1</v>
      </c>
      <c r="I30" s="3">
        <v>1</v>
      </c>
      <c r="J30" s="3">
        <v>0</v>
      </c>
      <c r="K30" s="3">
        <v>230</v>
      </c>
      <c r="L30" s="3">
        <v>1</v>
      </c>
      <c r="M30" s="3">
        <v>1.1000000000000001</v>
      </c>
      <c r="N30" s="3">
        <v>0.9</v>
      </c>
      <c r="O30" s="3" t="s">
        <v>177</v>
      </c>
      <c r="P30" s="3"/>
    </row>
    <row r="31" spans="2:16" x14ac:dyDescent="0.25">
      <c r="B31" s="3">
        <v>28</v>
      </c>
      <c r="C31" s="3">
        <v>1</v>
      </c>
      <c r="D31" s="9">
        <v>0</v>
      </c>
      <c r="E31" s="9">
        <v>0</v>
      </c>
      <c r="F31" s="3">
        <v>0</v>
      </c>
      <c r="G31" s="3">
        <v>0</v>
      </c>
      <c r="H31" s="3">
        <v>1</v>
      </c>
      <c r="I31" s="3">
        <v>1</v>
      </c>
      <c r="J31" s="3">
        <v>0</v>
      </c>
      <c r="K31" s="3">
        <v>230</v>
      </c>
      <c r="L31" s="3">
        <v>1</v>
      </c>
      <c r="M31" s="3">
        <v>1.1000000000000001</v>
      </c>
      <c r="N31" s="3">
        <v>0.9</v>
      </c>
      <c r="O31" s="3" t="s">
        <v>177</v>
      </c>
      <c r="P31" s="3"/>
    </row>
    <row r="32" spans="2:16" x14ac:dyDescent="0.25">
      <c r="B32" s="3">
        <v>29</v>
      </c>
      <c r="C32" s="3">
        <v>1</v>
      </c>
      <c r="D32" s="9">
        <v>0</v>
      </c>
      <c r="E32" s="9">
        <v>0</v>
      </c>
      <c r="F32" s="3">
        <v>0</v>
      </c>
      <c r="G32" s="3">
        <v>0</v>
      </c>
      <c r="H32" s="3">
        <v>1</v>
      </c>
      <c r="I32" s="3">
        <v>1</v>
      </c>
      <c r="J32" s="3">
        <v>0</v>
      </c>
      <c r="K32" s="3">
        <v>230</v>
      </c>
      <c r="L32" s="3">
        <v>1</v>
      </c>
      <c r="M32" s="3">
        <v>1.1000000000000001</v>
      </c>
      <c r="N32" s="3">
        <v>0.9</v>
      </c>
      <c r="O32" s="3" t="s">
        <v>177</v>
      </c>
      <c r="P32" s="3"/>
    </row>
    <row r="33" spans="2:16" x14ac:dyDescent="0.25">
      <c r="B33" s="3">
        <v>30</v>
      </c>
      <c r="C33" s="3">
        <v>1</v>
      </c>
      <c r="D33" s="9">
        <v>0</v>
      </c>
      <c r="E33" s="9">
        <v>0</v>
      </c>
      <c r="F33" s="3">
        <v>0</v>
      </c>
      <c r="G33" s="3">
        <v>0</v>
      </c>
      <c r="H33" s="3">
        <v>1</v>
      </c>
      <c r="I33" s="3">
        <v>1</v>
      </c>
      <c r="J33" s="3">
        <v>0</v>
      </c>
      <c r="K33" s="3">
        <v>230</v>
      </c>
      <c r="L33" s="3">
        <v>1</v>
      </c>
      <c r="M33" s="3">
        <v>1.1000000000000001</v>
      </c>
      <c r="N33" s="3">
        <v>0.9</v>
      </c>
      <c r="O33" s="3" t="s">
        <v>177</v>
      </c>
      <c r="P33" s="3"/>
    </row>
    <row r="34" spans="2:16" x14ac:dyDescent="0.25">
      <c r="B34" s="3">
        <v>31</v>
      </c>
      <c r="C34" s="3">
        <v>1</v>
      </c>
      <c r="D34" s="9">
        <v>0</v>
      </c>
      <c r="E34" s="9">
        <v>0</v>
      </c>
      <c r="F34" s="3">
        <v>0</v>
      </c>
      <c r="G34" s="3">
        <v>0</v>
      </c>
      <c r="H34" s="3">
        <v>1</v>
      </c>
      <c r="I34" s="3">
        <v>1</v>
      </c>
      <c r="J34" s="3">
        <v>0</v>
      </c>
      <c r="K34" s="3">
        <v>230</v>
      </c>
      <c r="L34" s="3">
        <v>1</v>
      </c>
      <c r="M34" s="3">
        <v>1.1000000000000001</v>
      </c>
      <c r="N34" s="3">
        <v>0.9</v>
      </c>
      <c r="O34" s="3" t="s">
        <v>177</v>
      </c>
      <c r="P34" s="3"/>
    </row>
    <row r="35" spans="2:16" x14ac:dyDescent="0.25">
      <c r="B35" s="3">
        <v>32</v>
      </c>
      <c r="C35" s="3">
        <v>1</v>
      </c>
      <c r="D35" s="9">
        <v>0</v>
      </c>
      <c r="E35" s="9">
        <v>0</v>
      </c>
      <c r="F35" s="3">
        <v>0</v>
      </c>
      <c r="G35" s="3">
        <v>0</v>
      </c>
      <c r="H35" s="3">
        <v>1</v>
      </c>
      <c r="I35" s="3">
        <v>1</v>
      </c>
      <c r="J35" s="3">
        <v>0</v>
      </c>
      <c r="K35" s="3">
        <v>230</v>
      </c>
      <c r="L35" s="3">
        <v>1</v>
      </c>
      <c r="M35" s="3">
        <v>1.1000000000000001</v>
      </c>
      <c r="N35" s="3">
        <v>0.9</v>
      </c>
      <c r="O35" s="3" t="s">
        <v>177</v>
      </c>
      <c r="P35" s="3"/>
    </row>
    <row r="36" spans="2:16" x14ac:dyDescent="0.25">
      <c r="B36" s="3">
        <v>33</v>
      </c>
      <c r="C36" s="3">
        <v>1</v>
      </c>
      <c r="D36" s="9">
        <v>189.1</v>
      </c>
      <c r="E36" s="9">
        <v>0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3">
        <v>230</v>
      </c>
      <c r="L36" s="3">
        <v>1</v>
      </c>
      <c r="M36" s="3">
        <v>1.1000000000000001</v>
      </c>
      <c r="N36" s="3">
        <v>0.9</v>
      </c>
      <c r="O36" s="3" t="s">
        <v>177</v>
      </c>
      <c r="P36" s="3"/>
    </row>
    <row r="37" spans="2:16" x14ac:dyDescent="0.25">
      <c r="B37" s="3">
        <v>34</v>
      </c>
      <c r="C37" s="3">
        <v>1</v>
      </c>
      <c r="D37" s="9">
        <v>0</v>
      </c>
      <c r="E37" s="9">
        <v>0</v>
      </c>
      <c r="F37" s="3">
        <v>0</v>
      </c>
      <c r="G37" s="3">
        <v>0</v>
      </c>
      <c r="H37" s="3">
        <v>1</v>
      </c>
      <c r="I37" s="3">
        <v>1</v>
      </c>
      <c r="J37" s="3">
        <v>0</v>
      </c>
      <c r="K37" s="3">
        <v>230</v>
      </c>
      <c r="L37" s="3">
        <v>1</v>
      </c>
      <c r="M37" s="3">
        <v>1.1000000000000001</v>
      </c>
      <c r="N37" s="3">
        <v>0.9</v>
      </c>
      <c r="O37" s="3" t="s">
        <v>177</v>
      </c>
      <c r="P37" s="3"/>
    </row>
    <row r="38" spans="2:16" x14ac:dyDescent="0.25">
      <c r="B38" s="3">
        <v>35</v>
      </c>
      <c r="C38" s="3">
        <v>1</v>
      </c>
      <c r="D38" s="9">
        <v>0</v>
      </c>
      <c r="E38" s="9">
        <v>0</v>
      </c>
      <c r="F38" s="3">
        <v>0</v>
      </c>
      <c r="G38" s="3">
        <v>0</v>
      </c>
      <c r="H38" s="3">
        <v>1</v>
      </c>
      <c r="I38" s="3">
        <v>1</v>
      </c>
      <c r="J38" s="3">
        <v>0</v>
      </c>
      <c r="K38" s="3">
        <v>230</v>
      </c>
      <c r="L38" s="3">
        <v>1</v>
      </c>
      <c r="M38" s="3">
        <v>1.1000000000000001</v>
      </c>
      <c r="N38" s="3">
        <v>0.9</v>
      </c>
      <c r="O38" s="3" t="s">
        <v>177</v>
      </c>
      <c r="P38" s="3"/>
    </row>
    <row r="39" spans="2:16" x14ac:dyDescent="0.25">
      <c r="B39" s="3">
        <v>36</v>
      </c>
      <c r="C39" s="3">
        <v>1</v>
      </c>
      <c r="D39" s="9">
        <v>189.1</v>
      </c>
      <c r="E39" s="9">
        <v>0</v>
      </c>
      <c r="F39" s="3">
        <v>0</v>
      </c>
      <c r="G39" s="3">
        <v>0</v>
      </c>
      <c r="H39" s="3">
        <v>1</v>
      </c>
      <c r="I39" s="3">
        <v>1</v>
      </c>
      <c r="J39" s="3">
        <v>0</v>
      </c>
      <c r="K39" s="3">
        <v>230</v>
      </c>
      <c r="L39" s="3">
        <v>1</v>
      </c>
      <c r="M39" s="3">
        <v>1.1000000000000001</v>
      </c>
      <c r="N39" s="3">
        <v>0.9</v>
      </c>
      <c r="O39" s="3" t="s">
        <v>177</v>
      </c>
      <c r="P39" s="3"/>
    </row>
    <row r="40" spans="2:16" x14ac:dyDescent="0.25">
      <c r="B40" s="3">
        <v>37</v>
      </c>
      <c r="C40" s="3">
        <v>1</v>
      </c>
      <c r="D40" s="9">
        <v>189.1</v>
      </c>
      <c r="E40" s="9">
        <v>0</v>
      </c>
      <c r="F40" s="3">
        <v>0</v>
      </c>
      <c r="G40" s="3">
        <v>0</v>
      </c>
      <c r="H40" s="3">
        <v>1</v>
      </c>
      <c r="I40" s="3">
        <v>1</v>
      </c>
      <c r="J40" s="3">
        <v>0</v>
      </c>
      <c r="K40" s="3">
        <v>230</v>
      </c>
      <c r="L40" s="3">
        <v>1</v>
      </c>
      <c r="M40" s="3">
        <v>1.1000000000000001</v>
      </c>
      <c r="N40" s="3">
        <v>0.9</v>
      </c>
      <c r="O40" s="3" t="s">
        <v>177</v>
      </c>
      <c r="P40" s="3"/>
    </row>
    <row r="41" spans="2:16" x14ac:dyDescent="0.25">
      <c r="B41" s="3">
        <v>38</v>
      </c>
      <c r="C41" s="3">
        <v>1</v>
      </c>
      <c r="D41" s="9">
        <v>0</v>
      </c>
      <c r="E41" s="9">
        <v>0</v>
      </c>
      <c r="F41" s="3">
        <v>0</v>
      </c>
      <c r="G41" s="3">
        <v>0</v>
      </c>
      <c r="H41" s="3">
        <v>1</v>
      </c>
      <c r="I41" s="3">
        <v>1</v>
      </c>
      <c r="J41" s="3">
        <v>0</v>
      </c>
      <c r="K41" s="3">
        <v>230</v>
      </c>
      <c r="L41" s="3">
        <v>1</v>
      </c>
      <c r="M41" s="3">
        <v>1.1000000000000001</v>
      </c>
      <c r="N41" s="3">
        <v>0.9</v>
      </c>
      <c r="O41" s="3" t="s">
        <v>177</v>
      </c>
      <c r="P41" s="3"/>
    </row>
    <row r="42" spans="2:16" x14ac:dyDescent="0.25">
      <c r="B42" s="3">
        <v>39</v>
      </c>
      <c r="C42" s="3">
        <v>1</v>
      </c>
      <c r="D42" s="9">
        <v>189.1</v>
      </c>
      <c r="E42" s="9">
        <v>0</v>
      </c>
      <c r="F42" s="3">
        <v>0</v>
      </c>
      <c r="G42" s="3">
        <v>0</v>
      </c>
      <c r="H42" s="3">
        <v>1</v>
      </c>
      <c r="I42" s="3">
        <v>1</v>
      </c>
      <c r="J42" s="3">
        <v>0</v>
      </c>
      <c r="K42" s="3">
        <v>230</v>
      </c>
      <c r="L42" s="3">
        <v>1</v>
      </c>
      <c r="M42" s="3">
        <v>1.1000000000000001</v>
      </c>
      <c r="N42" s="3">
        <v>0.9</v>
      </c>
      <c r="O42" s="3" t="s">
        <v>177</v>
      </c>
      <c r="P42" s="3"/>
    </row>
    <row r="43" spans="2:16" x14ac:dyDescent="0.25">
      <c r="B43" s="3">
        <v>40</v>
      </c>
      <c r="C43" s="3">
        <v>1</v>
      </c>
      <c r="D43" s="9">
        <v>189.1</v>
      </c>
      <c r="E43" s="9">
        <v>0</v>
      </c>
      <c r="F43" s="3">
        <v>0</v>
      </c>
      <c r="G43" s="3">
        <v>0</v>
      </c>
      <c r="H43" s="3">
        <v>1</v>
      </c>
      <c r="I43" s="3">
        <v>1</v>
      </c>
      <c r="J43" s="3">
        <v>0</v>
      </c>
      <c r="K43" s="3">
        <v>230</v>
      </c>
      <c r="L43" s="3">
        <v>1</v>
      </c>
      <c r="M43" s="3">
        <v>1.1000000000000001</v>
      </c>
      <c r="N43" s="3">
        <v>0.9</v>
      </c>
      <c r="O43" s="3" t="s">
        <v>177</v>
      </c>
      <c r="P43" s="3"/>
    </row>
    <row r="44" spans="2:16" x14ac:dyDescent="0.25">
      <c r="B44" s="3">
        <v>41</v>
      </c>
      <c r="C44" s="3">
        <v>1</v>
      </c>
      <c r="D44" s="9">
        <v>189.1</v>
      </c>
      <c r="E44" s="9">
        <v>0</v>
      </c>
      <c r="F44" s="3">
        <v>0</v>
      </c>
      <c r="G44" s="3">
        <v>0</v>
      </c>
      <c r="H44" s="3">
        <v>1</v>
      </c>
      <c r="I44" s="3">
        <v>1</v>
      </c>
      <c r="J44" s="3">
        <v>0</v>
      </c>
      <c r="K44" s="3">
        <v>230</v>
      </c>
      <c r="L44" s="3">
        <v>1</v>
      </c>
      <c r="M44" s="3">
        <v>1.1000000000000001</v>
      </c>
      <c r="N44" s="3">
        <v>0.9</v>
      </c>
      <c r="O44" s="3" t="s">
        <v>177</v>
      </c>
      <c r="P44" s="3"/>
    </row>
    <row r="45" spans="2:16" x14ac:dyDescent="0.25">
      <c r="B45" s="3">
        <v>42</v>
      </c>
      <c r="C45" s="3">
        <v>1</v>
      </c>
      <c r="D45" s="9">
        <v>189.1</v>
      </c>
      <c r="E45" s="9">
        <v>0</v>
      </c>
      <c r="F45" s="3">
        <v>0</v>
      </c>
      <c r="G45" s="3">
        <v>0</v>
      </c>
      <c r="H45" s="3">
        <v>1</v>
      </c>
      <c r="I45" s="3">
        <v>1</v>
      </c>
      <c r="J45" s="3">
        <v>0</v>
      </c>
      <c r="K45" s="3">
        <v>230</v>
      </c>
      <c r="L45" s="3">
        <v>1</v>
      </c>
      <c r="M45" s="3">
        <v>1.1000000000000001</v>
      </c>
      <c r="N45" s="3">
        <v>0.9</v>
      </c>
      <c r="O45" s="3" t="s">
        <v>177</v>
      </c>
      <c r="P45" s="3"/>
    </row>
    <row r="46" spans="2:16" x14ac:dyDescent="0.25">
      <c r="B46" s="3">
        <v>43</v>
      </c>
      <c r="C46" s="3">
        <v>1</v>
      </c>
      <c r="D46" s="9">
        <v>0</v>
      </c>
      <c r="E46" s="9">
        <v>0</v>
      </c>
      <c r="F46" s="3">
        <v>0</v>
      </c>
      <c r="G46" s="3">
        <v>0</v>
      </c>
      <c r="H46" s="3">
        <v>1</v>
      </c>
      <c r="I46" s="3">
        <v>1</v>
      </c>
      <c r="J46" s="3">
        <v>0</v>
      </c>
      <c r="K46" s="3">
        <v>230</v>
      </c>
      <c r="L46" s="3">
        <v>1</v>
      </c>
      <c r="M46" s="3">
        <v>1.1000000000000001</v>
      </c>
      <c r="N46" s="3">
        <v>0.9</v>
      </c>
      <c r="O46" s="3" t="s">
        <v>177</v>
      </c>
      <c r="P46" s="3"/>
    </row>
    <row r="47" spans="2:16" x14ac:dyDescent="0.25">
      <c r="B47" s="3">
        <v>44</v>
      </c>
      <c r="C47" s="3">
        <v>1</v>
      </c>
      <c r="D47" s="9">
        <v>189.1</v>
      </c>
      <c r="E47" s="9">
        <v>0</v>
      </c>
      <c r="F47" s="3">
        <v>0</v>
      </c>
      <c r="G47" s="3">
        <v>0</v>
      </c>
      <c r="H47" s="3">
        <v>1</v>
      </c>
      <c r="I47" s="3">
        <v>1</v>
      </c>
      <c r="J47" s="3">
        <v>0</v>
      </c>
      <c r="K47" s="3">
        <v>230</v>
      </c>
      <c r="L47" s="3">
        <v>1</v>
      </c>
      <c r="M47" s="3">
        <v>1.1000000000000001</v>
      </c>
      <c r="N47" s="3">
        <v>0.9</v>
      </c>
      <c r="O47" s="3" t="s">
        <v>177</v>
      </c>
      <c r="P47" s="3"/>
    </row>
    <row r="48" spans="2:16" x14ac:dyDescent="0.25">
      <c r="B48" s="3">
        <v>45</v>
      </c>
      <c r="C48" s="3">
        <v>1</v>
      </c>
      <c r="D48" s="9">
        <v>189.1</v>
      </c>
      <c r="E48" s="9">
        <v>0</v>
      </c>
      <c r="F48" s="3">
        <v>0</v>
      </c>
      <c r="G48" s="3">
        <v>0</v>
      </c>
      <c r="H48" s="3">
        <v>1</v>
      </c>
      <c r="I48" s="3">
        <v>1</v>
      </c>
      <c r="J48" s="3">
        <v>0</v>
      </c>
      <c r="K48" s="3">
        <v>230</v>
      </c>
      <c r="L48" s="3">
        <v>1</v>
      </c>
      <c r="M48" s="3">
        <v>1.1000000000000001</v>
      </c>
      <c r="N48" s="3">
        <v>0.9</v>
      </c>
      <c r="O48" s="3" t="s">
        <v>177</v>
      </c>
      <c r="P48" s="3"/>
    </row>
    <row r="49" spans="2:16" x14ac:dyDescent="0.25">
      <c r="B49" s="3">
        <v>46</v>
      </c>
      <c r="C49" s="3">
        <v>1</v>
      </c>
      <c r="D49" s="9">
        <v>189.1</v>
      </c>
      <c r="E49" s="9">
        <v>0</v>
      </c>
      <c r="F49" s="3">
        <v>0</v>
      </c>
      <c r="G49" s="3">
        <v>0</v>
      </c>
      <c r="H49" s="3">
        <v>1</v>
      </c>
      <c r="I49" s="3">
        <v>1</v>
      </c>
      <c r="J49" s="3">
        <v>0</v>
      </c>
      <c r="K49" s="3">
        <v>230</v>
      </c>
      <c r="L49" s="3">
        <v>1</v>
      </c>
      <c r="M49" s="3">
        <v>1.1000000000000001</v>
      </c>
      <c r="N49" s="3">
        <v>0.9</v>
      </c>
      <c r="O49" s="3" t="s">
        <v>177</v>
      </c>
      <c r="P49" s="3"/>
    </row>
    <row r="50" spans="2:16" x14ac:dyDescent="0.25">
      <c r="B50" s="3">
        <v>47</v>
      </c>
      <c r="C50" s="3">
        <v>1</v>
      </c>
      <c r="D50" s="9">
        <v>189.1</v>
      </c>
      <c r="E50" s="9">
        <v>0</v>
      </c>
      <c r="F50" s="3">
        <v>0</v>
      </c>
      <c r="G50" s="3">
        <v>0</v>
      </c>
      <c r="H50" s="3">
        <v>1</v>
      </c>
      <c r="I50" s="3">
        <v>1</v>
      </c>
      <c r="J50" s="3">
        <v>0</v>
      </c>
      <c r="K50" s="3">
        <v>230</v>
      </c>
      <c r="L50" s="3">
        <v>1</v>
      </c>
      <c r="M50" s="3">
        <v>1.1000000000000001</v>
      </c>
      <c r="N50" s="3">
        <v>0.9</v>
      </c>
      <c r="O50" s="3" t="s">
        <v>177</v>
      </c>
      <c r="P50" s="3"/>
    </row>
    <row r="51" spans="2:16" x14ac:dyDescent="0.25">
      <c r="B51" s="3">
        <v>48</v>
      </c>
      <c r="C51" s="3">
        <v>1</v>
      </c>
      <c r="D51" s="9">
        <v>189.1</v>
      </c>
      <c r="E51" s="9">
        <v>0</v>
      </c>
      <c r="F51" s="3">
        <v>0</v>
      </c>
      <c r="G51" s="3">
        <v>0</v>
      </c>
      <c r="H51" s="3">
        <v>1</v>
      </c>
      <c r="I51" s="3">
        <v>1</v>
      </c>
      <c r="J51" s="3">
        <v>0</v>
      </c>
      <c r="K51" s="3">
        <v>230</v>
      </c>
      <c r="L51" s="3">
        <v>1</v>
      </c>
      <c r="M51" s="3">
        <v>1.1000000000000001</v>
      </c>
      <c r="N51" s="3">
        <v>0.9</v>
      </c>
      <c r="O51" s="3" t="s">
        <v>177</v>
      </c>
      <c r="P51" s="3"/>
    </row>
    <row r="52" spans="2:16" x14ac:dyDescent="0.25">
      <c r="B52" s="3">
        <v>49</v>
      </c>
      <c r="C52" s="3">
        <v>1</v>
      </c>
      <c r="D52" s="9">
        <v>189.1</v>
      </c>
      <c r="E52" s="9">
        <v>0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3">
        <v>230</v>
      </c>
      <c r="L52" s="3">
        <v>1</v>
      </c>
      <c r="M52" s="3">
        <v>1.1000000000000001</v>
      </c>
      <c r="N52" s="3">
        <v>0.9</v>
      </c>
      <c r="O52" s="3" t="s">
        <v>177</v>
      </c>
      <c r="P52" s="3"/>
    </row>
    <row r="53" spans="2:16" x14ac:dyDescent="0.25">
      <c r="B53" s="3">
        <v>50</v>
      </c>
      <c r="C53" s="3">
        <v>1</v>
      </c>
      <c r="D53" s="9">
        <v>189.1</v>
      </c>
      <c r="E53" s="9">
        <v>0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230</v>
      </c>
      <c r="L53" s="3">
        <v>1</v>
      </c>
      <c r="M53" s="3">
        <v>1.1000000000000001</v>
      </c>
      <c r="N53" s="3">
        <v>0.9</v>
      </c>
      <c r="O53" s="3" t="s">
        <v>177</v>
      </c>
      <c r="P53" s="3"/>
    </row>
    <row r="54" spans="2:16" x14ac:dyDescent="0.25">
      <c r="B54" s="3">
        <v>51</v>
      </c>
      <c r="C54" s="3">
        <v>1</v>
      </c>
      <c r="D54" s="9">
        <v>189.1</v>
      </c>
      <c r="E54" s="9">
        <v>0</v>
      </c>
      <c r="F54" s="3">
        <v>0</v>
      </c>
      <c r="G54" s="3">
        <v>0</v>
      </c>
      <c r="H54" s="3">
        <v>1</v>
      </c>
      <c r="I54" s="3">
        <v>1</v>
      </c>
      <c r="J54" s="3">
        <v>0</v>
      </c>
      <c r="K54" s="3">
        <v>230</v>
      </c>
      <c r="L54" s="3">
        <v>1</v>
      </c>
      <c r="M54" s="3">
        <v>1.1000000000000001</v>
      </c>
      <c r="N54" s="3">
        <v>0.9</v>
      </c>
      <c r="O54" s="3" t="s">
        <v>177</v>
      </c>
      <c r="P54" s="3"/>
    </row>
    <row r="55" spans="2:16" x14ac:dyDescent="0.25">
      <c r="B55" s="3">
        <v>52</v>
      </c>
      <c r="C55" s="3">
        <v>1</v>
      </c>
      <c r="D55" s="9">
        <v>189.1</v>
      </c>
      <c r="E55" s="9">
        <v>0</v>
      </c>
      <c r="F55" s="3">
        <v>0</v>
      </c>
      <c r="G55" s="3">
        <v>0</v>
      </c>
      <c r="H55" s="3">
        <v>1</v>
      </c>
      <c r="I55" s="3">
        <v>1</v>
      </c>
      <c r="J55" s="3">
        <v>0</v>
      </c>
      <c r="K55" s="3">
        <v>230</v>
      </c>
      <c r="L55" s="3">
        <v>1</v>
      </c>
      <c r="M55" s="3">
        <v>1.1000000000000001</v>
      </c>
      <c r="N55" s="3">
        <v>0.9</v>
      </c>
      <c r="O55" s="3" t="s">
        <v>177</v>
      </c>
      <c r="P55" s="3"/>
    </row>
    <row r="56" spans="2:16" x14ac:dyDescent="0.25">
      <c r="B56" s="8">
        <v>53</v>
      </c>
      <c r="C56" s="8">
        <v>2</v>
      </c>
      <c r="D56" s="8">
        <v>0</v>
      </c>
      <c r="E56" s="8">
        <v>0</v>
      </c>
      <c r="F56" s="173">
        <v>0</v>
      </c>
      <c r="G56" s="8">
        <v>0</v>
      </c>
      <c r="H56" s="8">
        <v>1</v>
      </c>
      <c r="I56" s="8">
        <v>1</v>
      </c>
      <c r="J56" s="8">
        <v>0</v>
      </c>
      <c r="K56" s="8">
        <v>230</v>
      </c>
      <c r="L56" s="8">
        <v>1</v>
      </c>
      <c r="M56" s="8">
        <v>1.1000000000000001</v>
      </c>
      <c r="N56" s="8">
        <v>0.9</v>
      </c>
      <c r="O56" s="8" t="s">
        <v>177</v>
      </c>
      <c r="P56" s="20" t="s">
        <v>202</v>
      </c>
    </row>
    <row r="57" spans="2:16" x14ac:dyDescent="0.25">
      <c r="B57" s="8">
        <v>54</v>
      </c>
      <c r="C57" s="8">
        <v>2</v>
      </c>
      <c r="D57" s="8">
        <v>0</v>
      </c>
      <c r="E57" s="8">
        <v>0</v>
      </c>
      <c r="F57" s="173">
        <v>0</v>
      </c>
      <c r="G57" s="8">
        <v>0</v>
      </c>
      <c r="H57" s="8">
        <v>1</v>
      </c>
      <c r="I57" s="8">
        <v>1</v>
      </c>
      <c r="J57" s="8">
        <v>0</v>
      </c>
      <c r="K57" s="8">
        <v>230</v>
      </c>
      <c r="L57" s="8">
        <v>1</v>
      </c>
      <c r="M57" s="8">
        <v>1.1000000000000001</v>
      </c>
      <c r="N57" s="8">
        <v>0.9</v>
      </c>
      <c r="O57" s="8" t="s">
        <v>177</v>
      </c>
      <c r="P57" s="20" t="s">
        <v>203</v>
      </c>
    </row>
    <row r="58" spans="2:16" x14ac:dyDescent="0.25">
      <c r="B58" s="8">
        <v>55</v>
      </c>
      <c r="C58" s="8">
        <v>2</v>
      </c>
      <c r="D58" s="8">
        <v>0</v>
      </c>
      <c r="E58" s="8">
        <v>0</v>
      </c>
      <c r="F58" s="173">
        <v>0</v>
      </c>
      <c r="G58" s="8">
        <v>0</v>
      </c>
      <c r="H58" s="8">
        <v>1</v>
      </c>
      <c r="I58" s="8">
        <v>1</v>
      </c>
      <c r="J58" s="8">
        <v>0</v>
      </c>
      <c r="K58" s="8">
        <v>230</v>
      </c>
      <c r="L58" s="8">
        <v>1</v>
      </c>
      <c r="M58" s="8">
        <v>1.1000000000000001</v>
      </c>
      <c r="N58" s="8">
        <v>0.9</v>
      </c>
      <c r="O58" s="8" t="s">
        <v>177</v>
      </c>
      <c r="P58" s="20" t="s">
        <v>204</v>
      </c>
    </row>
    <row r="59" spans="2:16" x14ac:dyDescent="0.25">
      <c r="B59" s="8">
        <v>56</v>
      </c>
      <c r="C59" s="8">
        <v>2</v>
      </c>
      <c r="D59" s="8">
        <v>0</v>
      </c>
      <c r="E59" s="8">
        <v>0</v>
      </c>
      <c r="F59" s="173">
        <v>0</v>
      </c>
      <c r="G59" s="8">
        <v>0</v>
      </c>
      <c r="H59" s="8">
        <v>1</v>
      </c>
      <c r="I59" s="8">
        <v>1</v>
      </c>
      <c r="J59" s="8">
        <v>0</v>
      </c>
      <c r="K59" s="8">
        <v>230</v>
      </c>
      <c r="L59" s="8">
        <v>1</v>
      </c>
      <c r="M59" s="8">
        <v>1.1000000000000001</v>
      </c>
      <c r="N59" s="8">
        <v>0.9</v>
      </c>
      <c r="O59" s="8" t="s">
        <v>177</v>
      </c>
      <c r="P59" s="20" t="s">
        <v>205</v>
      </c>
    </row>
    <row r="60" spans="2:16" x14ac:dyDescent="0.25">
      <c r="B60" s="8">
        <v>57</v>
      </c>
      <c r="C60" s="8">
        <v>2</v>
      </c>
      <c r="D60" s="8">
        <v>0</v>
      </c>
      <c r="E60" s="8">
        <v>0</v>
      </c>
      <c r="F60" s="173">
        <v>0</v>
      </c>
      <c r="G60" s="8">
        <v>0</v>
      </c>
      <c r="H60" s="8">
        <v>1</v>
      </c>
      <c r="I60" s="8">
        <v>1</v>
      </c>
      <c r="J60" s="8">
        <v>0</v>
      </c>
      <c r="K60" s="8">
        <v>230</v>
      </c>
      <c r="L60" s="8">
        <v>1</v>
      </c>
      <c r="M60" s="8">
        <v>1.1000000000000001</v>
      </c>
      <c r="N60" s="8">
        <v>0.9</v>
      </c>
      <c r="O60" s="8" t="s">
        <v>177</v>
      </c>
      <c r="P60" s="20" t="s">
        <v>206</v>
      </c>
    </row>
    <row r="61" spans="2:16" x14ac:dyDescent="0.25">
      <c r="B61" s="8">
        <v>58</v>
      </c>
      <c r="C61" s="8">
        <v>2</v>
      </c>
      <c r="D61" s="8">
        <v>0</v>
      </c>
      <c r="E61" s="8">
        <v>0</v>
      </c>
      <c r="F61" s="173">
        <v>0</v>
      </c>
      <c r="G61" s="8">
        <v>0</v>
      </c>
      <c r="H61" s="8">
        <v>1</v>
      </c>
      <c r="I61" s="8">
        <v>1</v>
      </c>
      <c r="J61" s="8">
        <v>0</v>
      </c>
      <c r="K61" s="8">
        <v>230</v>
      </c>
      <c r="L61" s="8">
        <v>1</v>
      </c>
      <c r="M61" s="8">
        <v>1.1000000000000001</v>
      </c>
      <c r="N61" s="8">
        <v>0.9</v>
      </c>
      <c r="O61" s="8" t="s">
        <v>177</v>
      </c>
      <c r="P61" s="20" t="s">
        <v>207</v>
      </c>
    </row>
    <row r="62" spans="2:16" x14ac:dyDescent="0.25">
      <c r="B62" s="8">
        <v>59</v>
      </c>
      <c r="C62" s="8">
        <v>2</v>
      </c>
      <c r="D62" s="8">
        <v>0</v>
      </c>
      <c r="E62" s="8">
        <v>0</v>
      </c>
      <c r="F62" s="173">
        <v>0</v>
      </c>
      <c r="G62" s="8">
        <v>0</v>
      </c>
      <c r="H62" s="8">
        <v>1</v>
      </c>
      <c r="I62" s="8">
        <v>1</v>
      </c>
      <c r="J62" s="8">
        <v>0</v>
      </c>
      <c r="K62" s="8">
        <v>230</v>
      </c>
      <c r="L62" s="8">
        <v>1</v>
      </c>
      <c r="M62" s="8">
        <v>1.1000000000000001</v>
      </c>
      <c r="N62" s="8">
        <v>0.9</v>
      </c>
      <c r="O62" s="8" t="s">
        <v>177</v>
      </c>
      <c r="P62" s="20" t="s">
        <v>208</v>
      </c>
    </row>
    <row r="63" spans="2:16" x14ac:dyDescent="0.25">
      <c r="B63" s="8">
        <v>60</v>
      </c>
      <c r="C63" s="8">
        <v>2</v>
      </c>
      <c r="D63" s="8">
        <v>0</v>
      </c>
      <c r="E63" s="8">
        <v>0</v>
      </c>
      <c r="F63" s="173">
        <v>0</v>
      </c>
      <c r="G63" s="8">
        <v>0</v>
      </c>
      <c r="H63" s="8">
        <v>1</v>
      </c>
      <c r="I63" s="8">
        <v>1</v>
      </c>
      <c r="J63" s="8">
        <v>0</v>
      </c>
      <c r="K63" s="8">
        <v>230</v>
      </c>
      <c r="L63" s="8">
        <v>1</v>
      </c>
      <c r="M63" s="8">
        <v>1.1000000000000001</v>
      </c>
      <c r="N63" s="8">
        <v>0.9</v>
      </c>
      <c r="O63" s="8" t="s">
        <v>177</v>
      </c>
      <c r="P63" s="20" t="s">
        <v>209</v>
      </c>
    </row>
    <row r="64" spans="2:16" x14ac:dyDescent="0.25">
      <c r="B64" s="8">
        <v>61</v>
      </c>
      <c r="C64" s="8">
        <v>2</v>
      </c>
      <c r="D64" s="8">
        <v>0</v>
      </c>
      <c r="E64" s="8">
        <v>0</v>
      </c>
      <c r="F64" s="173">
        <v>0</v>
      </c>
      <c r="G64" s="8">
        <v>0</v>
      </c>
      <c r="H64" s="8">
        <v>1</v>
      </c>
      <c r="I64" s="8">
        <v>1</v>
      </c>
      <c r="J64" s="8">
        <v>0</v>
      </c>
      <c r="K64" s="8">
        <v>230</v>
      </c>
      <c r="L64" s="8">
        <v>1</v>
      </c>
      <c r="M64" s="8">
        <v>1.1000000000000001</v>
      </c>
      <c r="N64" s="8">
        <v>0.9</v>
      </c>
      <c r="O64" s="8" t="s">
        <v>177</v>
      </c>
      <c r="P64" s="20" t="s">
        <v>210</v>
      </c>
    </row>
    <row r="65" spans="2:39" x14ac:dyDescent="0.25">
      <c r="B65" s="18">
        <v>62</v>
      </c>
      <c r="C65" s="18">
        <v>3</v>
      </c>
      <c r="D65" s="18">
        <v>0</v>
      </c>
      <c r="E65" s="18">
        <v>0</v>
      </c>
      <c r="F65" s="173">
        <v>0</v>
      </c>
      <c r="G65" s="18">
        <v>0</v>
      </c>
      <c r="H65" s="18">
        <v>1</v>
      </c>
      <c r="I65" s="18">
        <v>1</v>
      </c>
      <c r="J65" s="18">
        <v>0</v>
      </c>
      <c r="K65" s="18">
        <v>230</v>
      </c>
      <c r="L65" s="18">
        <v>1</v>
      </c>
      <c r="M65" s="18">
        <v>1.1000000000000001</v>
      </c>
      <c r="N65" s="18">
        <v>0.9</v>
      </c>
      <c r="O65" s="18" t="s">
        <v>177</v>
      </c>
      <c r="P65" s="21" t="s">
        <v>216</v>
      </c>
    </row>
    <row r="66" spans="2:39" x14ac:dyDescent="0.25">
      <c r="B66" s="3">
        <v>63</v>
      </c>
      <c r="C66" s="3">
        <v>1</v>
      </c>
      <c r="D66" s="9">
        <v>189</v>
      </c>
      <c r="E66" s="9">
        <v>0</v>
      </c>
      <c r="F66" s="173">
        <v>0</v>
      </c>
      <c r="G66" s="3">
        <v>0</v>
      </c>
      <c r="H66" s="3">
        <v>1</v>
      </c>
      <c r="I66" s="3">
        <v>1</v>
      </c>
      <c r="J66" s="3">
        <v>0</v>
      </c>
      <c r="K66" s="3">
        <v>230</v>
      </c>
      <c r="L66" s="3">
        <v>1</v>
      </c>
      <c r="M66" s="3">
        <v>1.1000000000000001</v>
      </c>
      <c r="N66" s="3">
        <v>0.9</v>
      </c>
      <c r="O66" s="3" t="s">
        <v>177</v>
      </c>
      <c r="P66" s="21" t="s">
        <v>217</v>
      </c>
      <c r="AD66">
        <v>2</v>
      </c>
      <c r="AE66" t="s">
        <v>199</v>
      </c>
      <c r="AF66">
        <v>0</v>
      </c>
      <c r="AG66" t="s">
        <v>200</v>
      </c>
      <c r="AH66">
        <v>0</v>
      </c>
      <c r="AI66">
        <v>100</v>
      </c>
      <c r="AJ66">
        <v>1</v>
      </c>
      <c r="AK66">
        <v>1.1000000000000001</v>
      </c>
      <c r="AL66">
        <v>0.9</v>
      </c>
      <c r="AM66" t="s">
        <v>177</v>
      </c>
    </row>
    <row r="67" spans="2:39" x14ac:dyDescent="0.25">
      <c r="B67" s="8">
        <v>64</v>
      </c>
      <c r="C67" s="8">
        <v>2</v>
      </c>
      <c r="D67" s="8">
        <v>0</v>
      </c>
      <c r="E67" s="8">
        <v>0</v>
      </c>
      <c r="F67" s="173">
        <v>0</v>
      </c>
      <c r="G67" s="8">
        <v>0</v>
      </c>
      <c r="H67" s="8">
        <v>1</v>
      </c>
      <c r="I67" s="8">
        <v>1</v>
      </c>
      <c r="J67" s="8">
        <v>0</v>
      </c>
      <c r="K67" s="8">
        <v>230</v>
      </c>
      <c r="L67" s="8">
        <v>1</v>
      </c>
      <c r="M67" s="8">
        <v>1.1000000000000001</v>
      </c>
      <c r="N67" s="8">
        <v>0.9</v>
      </c>
      <c r="O67" s="8" t="s">
        <v>177</v>
      </c>
      <c r="P67" s="21" t="s">
        <v>211</v>
      </c>
    </row>
    <row r="68" spans="2:39" x14ac:dyDescent="0.25">
      <c r="B68" s="8">
        <v>65</v>
      </c>
      <c r="C68" s="8">
        <v>2</v>
      </c>
      <c r="D68" s="8">
        <v>0</v>
      </c>
      <c r="E68" s="8">
        <v>0</v>
      </c>
      <c r="F68" s="173">
        <v>0</v>
      </c>
      <c r="G68" s="8">
        <v>0</v>
      </c>
      <c r="H68" s="8">
        <v>1</v>
      </c>
      <c r="I68" s="8">
        <v>1</v>
      </c>
      <c r="J68" s="8">
        <v>0</v>
      </c>
      <c r="K68" s="8">
        <v>230</v>
      </c>
      <c r="L68" s="8">
        <v>1</v>
      </c>
      <c r="M68" s="8">
        <v>1.1000000000000001</v>
      </c>
      <c r="N68" s="8">
        <v>0.9</v>
      </c>
      <c r="O68" s="8" t="s">
        <v>177</v>
      </c>
      <c r="P68" s="21" t="s">
        <v>212</v>
      </c>
    </row>
    <row r="69" spans="2:39" x14ac:dyDescent="0.25">
      <c r="B69" s="8">
        <v>66</v>
      </c>
      <c r="C69" s="8">
        <v>2</v>
      </c>
      <c r="D69" s="8">
        <v>0</v>
      </c>
      <c r="E69" s="8">
        <v>0</v>
      </c>
      <c r="F69" s="173">
        <v>0</v>
      </c>
      <c r="G69" s="8">
        <v>0</v>
      </c>
      <c r="H69" s="8">
        <v>1</v>
      </c>
      <c r="I69" s="8">
        <v>1</v>
      </c>
      <c r="J69" s="8">
        <v>0</v>
      </c>
      <c r="K69" s="8">
        <v>230</v>
      </c>
      <c r="L69" s="8">
        <v>1</v>
      </c>
      <c r="M69" s="8">
        <v>1.1000000000000001</v>
      </c>
      <c r="N69" s="8">
        <v>0.9</v>
      </c>
      <c r="O69" s="8" t="s">
        <v>177</v>
      </c>
      <c r="P69" s="21" t="s">
        <v>213</v>
      </c>
    </row>
    <row r="70" spans="2:39" x14ac:dyDescent="0.25">
      <c r="B70" s="8">
        <v>67</v>
      </c>
      <c r="C70" s="8">
        <v>2</v>
      </c>
      <c r="D70" s="8">
        <v>0</v>
      </c>
      <c r="E70" s="8">
        <v>0</v>
      </c>
      <c r="F70" s="173">
        <v>0</v>
      </c>
      <c r="G70" s="8">
        <v>0</v>
      </c>
      <c r="H70" s="8">
        <v>1</v>
      </c>
      <c r="I70" s="8">
        <v>1</v>
      </c>
      <c r="J70" s="8">
        <v>0</v>
      </c>
      <c r="K70" s="8">
        <v>230</v>
      </c>
      <c r="L70" s="8">
        <v>1</v>
      </c>
      <c r="M70" s="8">
        <v>1.1000000000000001</v>
      </c>
      <c r="N70" s="8">
        <v>0.9</v>
      </c>
      <c r="O70" s="8" t="s">
        <v>177</v>
      </c>
      <c r="P70" s="21" t="s">
        <v>214</v>
      </c>
    </row>
    <row r="71" spans="2:39" x14ac:dyDescent="0.25">
      <c r="B71" s="8">
        <v>68</v>
      </c>
      <c r="C71" s="8">
        <v>2</v>
      </c>
      <c r="D71" s="8">
        <v>0</v>
      </c>
      <c r="E71" s="8">
        <v>0</v>
      </c>
      <c r="F71" s="173">
        <v>0</v>
      </c>
      <c r="G71" s="8">
        <v>0</v>
      </c>
      <c r="H71" s="8">
        <v>1</v>
      </c>
      <c r="I71" s="8">
        <v>1</v>
      </c>
      <c r="J71" s="8">
        <v>0</v>
      </c>
      <c r="K71" s="8">
        <v>230</v>
      </c>
      <c r="L71" s="8">
        <v>1</v>
      </c>
      <c r="M71" s="8">
        <v>1.1000000000000001</v>
      </c>
      <c r="N71" s="8">
        <v>0.9</v>
      </c>
      <c r="O71" s="8" t="s">
        <v>177</v>
      </c>
      <c r="P71" s="21" t="s">
        <v>215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P89"/>
  <sheetViews>
    <sheetView topLeftCell="A56" workbookViewId="0">
      <selection activeCell="B4" sqref="B4:B82"/>
    </sheetView>
  </sheetViews>
  <sheetFormatPr defaultRowHeight="15" x14ac:dyDescent="0.25"/>
  <cols>
    <col min="4" max="6" width="9.140625" style="15"/>
    <col min="10" max="10" width="9.140625" style="15"/>
  </cols>
  <sheetData>
    <row r="1" spans="2:16" ht="6" customHeight="1" x14ac:dyDescent="0.25"/>
    <row r="2" spans="2:16" x14ac:dyDescent="0.25"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</row>
    <row r="3" spans="2:16" x14ac:dyDescent="0.25">
      <c r="B3" s="7" t="s">
        <v>86</v>
      </c>
      <c r="C3" s="7" t="s">
        <v>88</v>
      </c>
      <c r="D3" s="35" t="s">
        <v>90</v>
      </c>
      <c r="E3" s="35" t="s">
        <v>92</v>
      </c>
      <c r="F3" s="35" t="s">
        <v>94</v>
      </c>
      <c r="G3" s="7" t="s">
        <v>96</v>
      </c>
      <c r="H3" s="7" t="s">
        <v>98</v>
      </c>
      <c r="I3" s="7" t="s">
        <v>100</v>
      </c>
      <c r="J3" s="35" t="s">
        <v>102</v>
      </c>
      <c r="K3" s="7" t="s">
        <v>104</v>
      </c>
      <c r="L3" s="7" t="s">
        <v>106</v>
      </c>
      <c r="M3" s="7" t="s">
        <v>108</v>
      </c>
      <c r="N3" s="7" t="s">
        <v>110</v>
      </c>
      <c r="O3" s="10" t="s">
        <v>177</v>
      </c>
      <c r="P3" s="10" t="s">
        <v>201</v>
      </c>
    </row>
    <row r="4" spans="2:16" x14ac:dyDescent="0.25">
      <c r="B4" s="3">
        <v>1</v>
      </c>
      <c r="C4" s="3">
        <v>2</v>
      </c>
      <c r="D4" s="16">
        <v>3.5000000000000001E-3</v>
      </c>
      <c r="E4" s="16">
        <v>4.1099999999999998E-2</v>
      </c>
      <c r="F4" s="16">
        <v>0.69869999999999999</v>
      </c>
      <c r="G4" s="9">
        <v>0</v>
      </c>
      <c r="H4" s="9">
        <v>0</v>
      </c>
      <c r="I4" s="9">
        <v>0</v>
      </c>
      <c r="J4" s="16">
        <v>0</v>
      </c>
      <c r="K4" s="3">
        <v>0</v>
      </c>
      <c r="L4" s="3">
        <v>1</v>
      </c>
      <c r="M4" s="3">
        <v>-720</v>
      </c>
      <c r="N4" s="3">
        <v>720</v>
      </c>
      <c r="O4" s="3" t="s">
        <v>177</v>
      </c>
      <c r="P4" s="3"/>
    </row>
    <row r="5" spans="2:16" x14ac:dyDescent="0.25">
      <c r="B5" s="3">
        <v>1</v>
      </c>
      <c r="C5" s="3">
        <v>30</v>
      </c>
      <c r="D5" s="16">
        <v>8.0000000000000004E-4</v>
      </c>
      <c r="E5" s="16">
        <v>7.4000000000000003E-3</v>
      </c>
      <c r="F5" s="16">
        <v>0.48</v>
      </c>
      <c r="G5" s="9">
        <v>0</v>
      </c>
      <c r="H5" s="9">
        <v>0</v>
      </c>
      <c r="I5" s="9">
        <v>0</v>
      </c>
      <c r="J5" s="16">
        <v>0</v>
      </c>
      <c r="K5" s="3">
        <v>0</v>
      </c>
      <c r="L5" s="3">
        <v>1</v>
      </c>
      <c r="M5" s="3">
        <v>-720</v>
      </c>
      <c r="N5" s="3">
        <v>720</v>
      </c>
      <c r="O5" s="3" t="s">
        <v>177</v>
      </c>
      <c r="P5" s="3"/>
    </row>
    <row r="6" spans="2:16" x14ac:dyDescent="0.25">
      <c r="B6" s="3">
        <v>2</v>
      </c>
      <c r="C6" s="3">
        <v>3</v>
      </c>
      <c r="D6" s="16">
        <v>1.2999999999999999E-3</v>
      </c>
      <c r="E6" s="16">
        <v>1.5100000000000001E-2</v>
      </c>
      <c r="F6" s="16">
        <v>0.25719999999999998</v>
      </c>
      <c r="G6" s="9">
        <v>0</v>
      </c>
      <c r="H6" s="9">
        <v>0</v>
      </c>
      <c r="I6" s="9">
        <v>0</v>
      </c>
      <c r="J6" s="16">
        <v>0</v>
      </c>
      <c r="K6" s="3">
        <v>0</v>
      </c>
      <c r="L6" s="3">
        <v>1</v>
      </c>
      <c r="M6" s="3">
        <v>-720</v>
      </c>
      <c r="N6" s="3">
        <v>720</v>
      </c>
      <c r="O6" s="3" t="s">
        <v>177</v>
      </c>
      <c r="P6" s="3"/>
    </row>
    <row r="7" spans="2:16" x14ac:dyDescent="0.25">
      <c r="B7" s="3">
        <v>2</v>
      </c>
      <c r="C7" s="3">
        <v>25</v>
      </c>
      <c r="D7" s="16">
        <v>7.0000000000000001E-3</v>
      </c>
      <c r="E7" s="16">
        <v>8.6E-3</v>
      </c>
      <c r="F7" s="16">
        <v>0.14599999999999999</v>
      </c>
      <c r="G7" s="9">
        <v>0</v>
      </c>
      <c r="H7" s="9">
        <v>0</v>
      </c>
      <c r="I7" s="9">
        <v>0</v>
      </c>
      <c r="J7" s="16">
        <v>0</v>
      </c>
      <c r="K7" s="3">
        <v>0</v>
      </c>
      <c r="L7" s="3">
        <v>1</v>
      </c>
      <c r="M7" s="3">
        <v>-720</v>
      </c>
      <c r="N7" s="3">
        <v>720</v>
      </c>
      <c r="O7" s="3" t="s">
        <v>177</v>
      </c>
      <c r="P7" s="3"/>
    </row>
    <row r="8" spans="2:16" x14ac:dyDescent="0.25">
      <c r="B8" s="3">
        <v>2</v>
      </c>
      <c r="C8" s="3">
        <v>53</v>
      </c>
      <c r="D8" s="16">
        <v>0</v>
      </c>
      <c r="E8" s="16">
        <v>1.8100000000000002E-2</v>
      </c>
      <c r="F8" s="16">
        <v>0</v>
      </c>
      <c r="G8" s="9">
        <v>0</v>
      </c>
      <c r="H8" s="9">
        <v>0</v>
      </c>
      <c r="I8" s="9">
        <v>0</v>
      </c>
      <c r="J8" s="16">
        <v>1.0249999999999999</v>
      </c>
      <c r="K8" s="3">
        <v>0</v>
      </c>
      <c r="L8" s="3">
        <v>1</v>
      </c>
      <c r="M8" s="3">
        <v>-720</v>
      </c>
      <c r="N8" s="3">
        <v>720</v>
      </c>
      <c r="O8" s="3" t="s">
        <v>177</v>
      </c>
      <c r="P8" s="3"/>
    </row>
    <row r="9" spans="2:16" x14ac:dyDescent="0.25">
      <c r="B9" s="3">
        <v>3</v>
      </c>
      <c r="C9" s="3">
        <v>4</v>
      </c>
      <c r="D9" s="16">
        <v>1.2999999999999999E-3</v>
      </c>
      <c r="E9" s="16">
        <v>2.1299999999999999E-2</v>
      </c>
      <c r="F9" s="16">
        <v>0.22140000000000001</v>
      </c>
      <c r="G9" s="9">
        <v>0</v>
      </c>
      <c r="H9" s="9">
        <v>0</v>
      </c>
      <c r="I9" s="9">
        <v>0</v>
      </c>
      <c r="J9" s="16">
        <v>0</v>
      </c>
      <c r="K9" s="3">
        <v>0</v>
      </c>
      <c r="L9" s="3">
        <v>1</v>
      </c>
      <c r="M9" s="3">
        <v>-720</v>
      </c>
      <c r="N9" s="3">
        <v>720</v>
      </c>
      <c r="O9" s="3" t="s">
        <v>177</v>
      </c>
      <c r="P9" s="3"/>
    </row>
    <row r="10" spans="2:16" x14ac:dyDescent="0.25">
      <c r="B10" s="3">
        <v>3</v>
      </c>
      <c r="C10" s="3">
        <v>18</v>
      </c>
      <c r="D10" s="16">
        <v>1.1000000000000001E-3</v>
      </c>
      <c r="E10" s="16">
        <v>1.3299999999999999E-2</v>
      </c>
      <c r="F10" s="16">
        <v>0.21379999999999999</v>
      </c>
      <c r="G10" s="9">
        <v>0</v>
      </c>
      <c r="H10" s="9">
        <v>0</v>
      </c>
      <c r="I10" s="9">
        <v>0</v>
      </c>
      <c r="J10" s="16">
        <v>0</v>
      </c>
      <c r="K10" s="3">
        <v>0</v>
      </c>
      <c r="L10" s="3">
        <v>1</v>
      </c>
      <c r="M10" s="3">
        <v>-720</v>
      </c>
      <c r="N10" s="3">
        <v>720</v>
      </c>
      <c r="O10" s="3" t="s">
        <v>177</v>
      </c>
      <c r="P10" s="3"/>
    </row>
    <row r="11" spans="2:16" x14ac:dyDescent="0.25">
      <c r="B11" s="3">
        <v>4</v>
      </c>
      <c r="C11" s="3">
        <v>5</v>
      </c>
      <c r="D11" s="16">
        <v>8.0000000000000004E-4</v>
      </c>
      <c r="E11" s="16">
        <v>1.2800000000000001E-2</v>
      </c>
      <c r="F11" s="16">
        <v>0.13420000000000001</v>
      </c>
      <c r="G11" s="9">
        <v>0</v>
      </c>
      <c r="H11" s="9">
        <v>0</v>
      </c>
      <c r="I11" s="9">
        <v>0</v>
      </c>
      <c r="J11" s="16">
        <v>0</v>
      </c>
      <c r="K11" s="3">
        <v>0</v>
      </c>
      <c r="L11" s="3">
        <v>1</v>
      </c>
      <c r="M11" s="3">
        <v>-720</v>
      </c>
      <c r="N11" s="3">
        <v>720</v>
      </c>
      <c r="O11" s="3" t="s">
        <v>177</v>
      </c>
      <c r="P11" s="3"/>
    </row>
    <row r="12" spans="2:16" x14ac:dyDescent="0.25">
      <c r="B12" s="3">
        <v>4</v>
      </c>
      <c r="C12" s="3">
        <v>14</v>
      </c>
      <c r="D12" s="16">
        <v>8.0000000000000004E-4</v>
      </c>
      <c r="E12" s="16">
        <v>1.29E-2</v>
      </c>
      <c r="F12" s="16">
        <v>0.13819999999999999</v>
      </c>
      <c r="G12" s="9">
        <v>0</v>
      </c>
      <c r="H12" s="9">
        <v>0</v>
      </c>
      <c r="I12" s="9">
        <v>0</v>
      </c>
      <c r="J12" s="16">
        <v>0</v>
      </c>
      <c r="K12" s="3">
        <v>0</v>
      </c>
      <c r="L12" s="3">
        <v>1</v>
      </c>
      <c r="M12" s="3">
        <v>-720</v>
      </c>
      <c r="N12" s="3">
        <v>720</v>
      </c>
      <c r="O12" s="3" t="s">
        <v>177</v>
      </c>
      <c r="P12" s="3"/>
    </row>
    <row r="13" spans="2:16" x14ac:dyDescent="0.25">
      <c r="B13" s="3">
        <v>5</v>
      </c>
      <c r="C13" s="3">
        <v>6</v>
      </c>
      <c r="D13" s="16">
        <v>2.0000000000000001E-4</v>
      </c>
      <c r="E13" s="16">
        <v>2.5999999999999999E-3</v>
      </c>
      <c r="F13" s="16">
        <v>4.3400000000000001E-2</v>
      </c>
      <c r="G13" s="9">
        <v>0</v>
      </c>
      <c r="H13" s="9">
        <v>0</v>
      </c>
      <c r="I13" s="9">
        <v>0</v>
      </c>
      <c r="J13" s="16">
        <v>0</v>
      </c>
      <c r="K13" s="3">
        <v>0</v>
      </c>
      <c r="L13" s="3">
        <v>1</v>
      </c>
      <c r="M13" s="3">
        <v>-720</v>
      </c>
      <c r="N13" s="3">
        <v>720</v>
      </c>
      <c r="O13" s="3" t="s">
        <v>177</v>
      </c>
      <c r="P13" s="3"/>
    </row>
    <row r="14" spans="2:16" x14ac:dyDescent="0.25">
      <c r="B14" s="3">
        <v>5</v>
      </c>
      <c r="C14" s="3">
        <v>8</v>
      </c>
      <c r="D14" s="16">
        <v>8.0000000000000004E-4</v>
      </c>
      <c r="E14" s="16">
        <v>1.12E-2</v>
      </c>
      <c r="F14" s="16">
        <v>0.14760000000000001</v>
      </c>
      <c r="G14" s="9">
        <v>0</v>
      </c>
      <c r="H14" s="9">
        <v>0</v>
      </c>
      <c r="I14" s="9">
        <v>0</v>
      </c>
      <c r="J14" s="16">
        <v>0</v>
      </c>
      <c r="K14" s="3">
        <v>0</v>
      </c>
      <c r="L14" s="3">
        <v>1</v>
      </c>
      <c r="M14" s="3">
        <v>-720</v>
      </c>
      <c r="N14" s="3">
        <v>720</v>
      </c>
      <c r="O14" s="3" t="s">
        <v>177</v>
      </c>
      <c r="P14" s="3"/>
    </row>
    <row r="15" spans="2:16" x14ac:dyDescent="0.25">
      <c r="B15" s="3">
        <v>6</v>
      </c>
      <c r="C15" s="3">
        <v>7</v>
      </c>
      <c r="D15" s="16">
        <v>5.9999999999999995E-4</v>
      </c>
      <c r="E15" s="16">
        <v>9.1999999999999998E-3</v>
      </c>
      <c r="F15" s="16">
        <v>0.113</v>
      </c>
      <c r="G15" s="9">
        <v>0</v>
      </c>
      <c r="H15" s="9">
        <v>0</v>
      </c>
      <c r="I15" s="9">
        <v>0</v>
      </c>
      <c r="J15" s="16">
        <v>0</v>
      </c>
      <c r="K15" s="3">
        <v>0</v>
      </c>
      <c r="L15" s="3">
        <v>1</v>
      </c>
      <c r="M15" s="3">
        <v>-720</v>
      </c>
      <c r="N15" s="3">
        <v>720</v>
      </c>
      <c r="O15" s="3" t="s">
        <v>177</v>
      </c>
      <c r="P15" s="3"/>
    </row>
    <row r="16" spans="2:16" x14ac:dyDescent="0.25">
      <c r="B16" s="3">
        <v>6</v>
      </c>
      <c r="C16" s="3">
        <v>11</v>
      </c>
      <c r="D16" s="16">
        <v>6.9999999999999999E-4</v>
      </c>
      <c r="E16" s="16">
        <v>8.2000000000000007E-3</v>
      </c>
      <c r="F16" s="16">
        <v>0.1389</v>
      </c>
      <c r="G16" s="9">
        <v>0</v>
      </c>
      <c r="H16" s="9">
        <v>0</v>
      </c>
      <c r="I16" s="9">
        <v>0</v>
      </c>
      <c r="J16" s="16">
        <v>0</v>
      </c>
      <c r="K16" s="3">
        <v>0</v>
      </c>
      <c r="L16" s="3">
        <v>1</v>
      </c>
      <c r="M16" s="3">
        <v>-720</v>
      </c>
      <c r="N16" s="3">
        <v>720</v>
      </c>
      <c r="O16" s="3" t="s">
        <v>177</v>
      </c>
      <c r="P16" s="3"/>
    </row>
    <row r="17" spans="2:16" x14ac:dyDescent="0.25">
      <c r="B17" s="3">
        <v>6</v>
      </c>
      <c r="C17" s="3">
        <v>54</v>
      </c>
      <c r="D17" s="16">
        <v>0</v>
      </c>
      <c r="E17" s="16">
        <v>2.5000000000000001E-2</v>
      </c>
      <c r="F17" s="16">
        <v>0</v>
      </c>
      <c r="G17" s="9">
        <v>0</v>
      </c>
      <c r="H17" s="9">
        <v>0</v>
      </c>
      <c r="I17" s="9">
        <v>0</v>
      </c>
      <c r="J17" s="16">
        <v>1.07</v>
      </c>
      <c r="K17" s="3">
        <v>0</v>
      </c>
      <c r="L17" s="3">
        <v>1</v>
      </c>
      <c r="M17" s="3">
        <v>-720</v>
      </c>
      <c r="N17" s="3">
        <v>720</v>
      </c>
      <c r="O17" s="3" t="s">
        <v>177</v>
      </c>
      <c r="P17" s="3"/>
    </row>
    <row r="18" spans="2:16" x14ac:dyDescent="0.25">
      <c r="B18" s="3">
        <v>7</v>
      </c>
      <c r="C18" s="3">
        <v>8</v>
      </c>
      <c r="D18" s="16">
        <v>4.0000000000000002E-4</v>
      </c>
      <c r="E18" s="16">
        <v>4.5999999999999999E-3</v>
      </c>
      <c r="F18" s="16">
        <v>7.8E-2</v>
      </c>
      <c r="G18" s="9">
        <v>0</v>
      </c>
      <c r="H18" s="9">
        <v>0</v>
      </c>
      <c r="I18" s="9">
        <v>0</v>
      </c>
      <c r="J18" s="16">
        <v>0</v>
      </c>
      <c r="K18" s="3">
        <v>0</v>
      </c>
      <c r="L18" s="3">
        <v>1</v>
      </c>
      <c r="M18" s="3">
        <v>-720</v>
      </c>
      <c r="N18" s="3">
        <v>720</v>
      </c>
      <c r="O18" s="3" t="s">
        <v>177</v>
      </c>
      <c r="P18" s="3"/>
    </row>
    <row r="19" spans="2:16" x14ac:dyDescent="0.25">
      <c r="B19" s="3">
        <v>8</v>
      </c>
      <c r="C19" s="3">
        <v>9</v>
      </c>
      <c r="D19" s="16">
        <v>2.3E-3</v>
      </c>
      <c r="E19" s="16">
        <v>3.6299999999999999E-2</v>
      </c>
      <c r="F19" s="16">
        <v>0.38040000000000002</v>
      </c>
      <c r="G19" s="9">
        <v>0</v>
      </c>
      <c r="H19" s="9">
        <v>0</v>
      </c>
      <c r="I19" s="9">
        <v>0</v>
      </c>
      <c r="J19" s="16">
        <v>0</v>
      </c>
      <c r="K19" s="3">
        <v>0</v>
      </c>
      <c r="L19" s="3">
        <v>1</v>
      </c>
      <c r="M19" s="3">
        <v>-720</v>
      </c>
      <c r="N19" s="3">
        <v>720</v>
      </c>
      <c r="O19" s="3" t="s">
        <v>177</v>
      </c>
      <c r="P19" s="3"/>
    </row>
    <row r="20" spans="2:16" x14ac:dyDescent="0.25">
      <c r="B20" s="3">
        <v>9</v>
      </c>
      <c r="C20" s="3">
        <v>30</v>
      </c>
      <c r="D20" s="16">
        <v>1.9E-3</v>
      </c>
      <c r="E20" s="16">
        <v>1.83E-2</v>
      </c>
      <c r="F20" s="16">
        <v>0.28999999999999998</v>
      </c>
      <c r="G20" s="9">
        <v>0</v>
      </c>
      <c r="H20" s="9">
        <v>0</v>
      </c>
      <c r="I20" s="9">
        <v>0</v>
      </c>
      <c r="J20" s="16">
        <v>0</v>
      </c>
      <c r="K20" s="3">
        <v>0</v>
      </c>
      <c r="L20" s="3">
        <v>1</v>
      </c>
      <c r="M20" s="3">
        <v>-720</v>
      </c>
      <c r="N20" s="3">
        <v>720</v>
      </c>
      <c r="O20" s="3" t="s">
        <v>177</v>
      </c>
      <c r="P20" s="3"/>
    </row>
    <row r="21" spans="2:16" x14ac:dyDescent="0.25">
      <c r="B21" s="3">
        <v>10</v>
      </c>
      <c r="C21" s="3">
        <v>11</v>
      </c>
      <c r="D21" s="16">
        <v>4.0000000000000002E-4</v>
      </c>
      <c r="E21" s="16">
        <v>4.3E-3</v>
      </c>
      <c r="F21" s="16">
        <v>7.2900000000000006E-2</v>
      </c>
      <c r="G21" s="9">
        <v>0</v>
      </c>
      <c r="H21" s="9">
        <v>0</v>
      </c>
      <c r="I21" s="9">
        <v>0</v>
      </c>
      <c r="J21" s="16">
        <v>0</v>
      </c>
      <c r="K21" s="3">
        <v>0</v>
      </c>
      <c r="L21" s="3">
        <v>1</v>
      </c>
      <c r="M21" s="3">
        <v>-720</v>
      </c>
      <c r="N21" s="3">
        <v>720</v>
      </c>
      <c r="O21" s="3" t="s">
        <v>177</v>
      </c>
      <c r="P21" s="3"/>
    </row>
    <row r="22" spans="2:16" x14ac:dyDescent="0.25">
      <c r="B22" s="3">
        <v>10</v>
      </c>
      <c r="C22" s="3">
        <v>13</v>
      </c>
      <c r="D22" s="16">
        <v>4.0000000000000002E-4</v>
      </c>
      <c r="E22" s="16">
        <v>4.3E-3</v>
      </c>
      <c r="F22" s="16">
        <v>7.2900000000000006E-2</v>
      </c>
      <c r="G22" s="9">
        <v>0</v>
      </c>
      <c r="H22" s="9">
        <v>0</v>
      </c>
      <c r="I22" s="9">
        <v>0</v>
      </c>
      <c r="J22" s="16">
        <v>0</v>
      </c>
      <c r="K22" s="3">
        <v>0</v>
      </c>
      <c r="L22" s="3">
        <v>1</v>
      </c>
      <c r="M22" s="3">
        <v>-720</v>
      </c>
      <c r="N22" s="3">
        <v>720</v>
      </c>
      <c r="O22" s="3" t="s">
        <v>177</v>
      </c>
      <c r="P22" s="3"/>
    </row>
    <row r="23" spans="2:16" x14ac:dyDescent="0.25">
      <c r="B23" s="3">
        <v>10</v>
      </c>
      <c r="C23" s="3">
        <v>55</v>
      </c>
      <c r="D23" s="16">
        <v>0</v>
      </c>
      <c r="E23" s="16">
        <v>0.02</v>
      </c>
      <c r="F23" s="16">
        <v>0</v>
      </c>
      <c r="G23" s="9">
        <v>0</v>
      </c>
      <c r="H23" s="9">
        <v>0</v>
      </c>
      <c r="I23" s="9">
        <v>0</v>
      </c>
      <c r="J23" s="16">
        <v>1.07</v>
      </c>
      <c r="K23" s="3">
        <v>0</v>
      </c>
      <c r="L23" s="3">
        <v>1</v>
      </c>
      <c r="M23" s="3">
        <v>-720</v>
      </c>
      <c r="N23" s="3">
        <v>720</v>
      </c>
      <c r="O23" s="3" t="s">
        <v>177</v>
      </c>
      <c r="P23" s="3"/>
    </row>
    <row r="24" spans="2:16" x14ac:dyDescent="0.25">
      <c r="B24" s="3">
        <v>12</v>
      </c>
      <c r="C24" s="3">
        <v>11</v>
      </c>
      <c r="D24" s="16">
        <v>1.6000000000000001E-3</v>
      </c>
      <c r="E24" s="16">
        <v>4.3499999999999997E-2</v>
      </c>
      <c r="F24" s="16">
        <v>0</v>
      </c>
      <c r="G24" s="9">
        <v>0</v>
      </c>
      <c r="H24" s="9">
        <v>0</v>
      </c>
      <c r="I24" s="9">
        <v>0</v>
      </c>
      <c r="J24" s="16">
        <v>1.06</v>
      </c>
      <c r="K24" s="3">
        <v>0</v>
      </c>
      <c r="L24" s="3">
        <v>1</v>
      </c>
      <c r="M24" s="3">
        <v>-720</v>
      </c>
      <c r="N24" s="3">
        <v>720</v>
      </c>
      <c r="O24" s="3" t="s">
        <v>177</v>
      </c>
      <c r="P24" s="3"/>
    </row>
    <row r="25" spans="2:16" x14ac:dyDescent="0.25">
      <c r="B25" s="3">
        <v>12</v>
      </c>
      <c r="C25" s="3">
        <v>13</v>
      </c>
      <c r="D25" s="16">
        <v>1.6000000000000001E-3</v>
      </c>
      <c r="E25" s="16">
        <v>4.3499999999999997E-2</v>
      </c>
      <c r="F25" s="16">
        <v>0</v>
      </c>
      <c r="G25" s="9">
        <v>0</v>
      </c>
      <c r="H25" s="9">
        <v>0</v>
      </c>
      <c r="I25" s="9">
        <v>0</v>
      </c>
      <c r="J25" s="16">
        <v>1.06</v>
      </c>
      <c r="K25" s="3">
        <v>0</v>
      </c>
      <c r="L25" s="3">
        <v>1</v>
      </c>
      <c r="M25" s="3">
        <v>-720</v>
      </c>
      <c r="N25" s="3">
        <v>720</v>
      </c>
      <c r="O25" s="3" t="s">
        <v>177</v>
      </c>
      <c r="P25" s="3"/>
    </row>
    <row r="26" spans="2:16" x14ac:dyDescent="0.25">
      <c r="B26" s="3">
        <v>13</v>
      </c>
      <c r="C26" s="3">
        <v>14</v>
      </c>
      <c r="D26" s="16">
        <v>8.9999999999999998E-4</v>
      </c>
      <c r="E26" s="16">
        <v>1.01E-2</v>
      </c>
      <c r="F26" s="16">
        <v>0.17230000000000001</v>
      </c>
      <c r="G26" s="9">
        <v>0</v>
      </c>
      <c r="H26" s="9">
        <v>0</v>
      </c>
      <c r="I26" s="9">
        <v>0</v>
      </c>
      <c r="J26" s="16">
        <v>0</v>
      </c>
      <c r="K26" s="3">
        <v>0</v>
      </c>
      <c r="L26" s="3">
        <v>1</v>
      </c>
      <c r="M26" s="3">
        <v>-720</v>
      </c>
      <c r="N26" s="3">
        <v>720</v>
      </c>
      <c r="O26" s="3" t="s">
        <v>177</v>
      </c>
      <c r="P26" s="3"/>
    </row>
    <row r="27" spans="2:16" x14ac:dyDescent="0.25">
      <c r="B27" s="3">
        <v>14</v>
      </c>
      <c r="C27" s="3">
        <v>15</v>
      </c>
      <c r="D27" s="16">
        <v>1.8E-3</v>
      </c>
      <c r="E27" s="16">
        <v>2.1700000000000001E-2</v>
      </c>
      <c r="F27" s="16">
        <v>0.36599999999999999</v>
      </c>
      <c r="G27" s="9">
        <v>0</v>
      </c>
      <c r="H27" s="9">
        <v>0</v>
      </c>
      <c r="I27" s="9">
        <v>0</v>
      </c>
      <c r="J27" s="16">
        <v>0</v>
      </c>
      <c r="K27" s="3">
        <v>0</v>
      </c>
      <c r="L27" s="3">
        <v>1</v>
      </c>
      <c r="M27" s="3">
        <v>-720</v>
      </c>
      <c r="N27" s="3">
        <v>720</v>
      </c>
      <c r="O27" s="3" t="s">
        <v>177</v>
      </c>
      <c r="P27" s="3"/>
    </row>
    <row r="28" spans="2:16" x14ac:dyDescent="0.25">
      <c r="B28" s="3">
        <v>15</v>
      </c>
      <c r="C28" s="3">
        <v>16</v>
      </c>
      <c r="D28" s="16">
        <v>8.9999999999999998E-4</v>
      </c>
      <c r="E28" s="16">
        <v>9.4000000000000004E-3</v>
      </c>
      <c r="F28" s="16">
        <v>0.17100000000000001</v>
      </c>
      <c r="G28" s="9">
        <v>0</v>
      </c>
      <c r="H28" s="9">
        <v>0</v>
      </c>
      <c r="I28" s="9">
        <v>0</v>
      </c>
      <c r="J28" s="16">
        <v>0</v>
      </c>
      <c r="K28" s="3">
        <v>0</v>
      </c>
      <c r="L28" s="3">
        <v>1</v>
      </c>
      <c r="M28" s="3">
        <v>-720</v>
      </c>
      <c r="N28" s="3">
        <v>720</v>
      </c>
      <c r="O28" s="3" t="s">
        <v>177</v>
      </c>
      <c r="P28" s="3"/>
    </row>
    <row r="29" spans="2:16" x14ac:dyDescent="0.25">
      <c r="B29" s="3">
        <v>16</v>
      </c>
      <c r="C29" s="3">
        <v>17</v>
      </c>
      <c r="D29" s="16">
        <v>6.9999999999999999E-4</v>
      </c>
      <c r="E29" s="16">
        <v>8.8999999999999999E-3</v>
      </c>
      <c r="F29" s="16">
        <v>0.13420000000000001</v>
      </c>
      <c r="G29" s="9">
        <v>0</v>
      </c>
      <c r="H29" s="9">
        <v>0</v>
      </c>
      <c r="I29" s="9">
        <v>0</v>
      </c>
      <c r="J29" s="16">
        <v>0</v>
      </c>
      <c r="K29" s="3">
        <v>0</v>
      </c>
      <c r="L29" s="3">
        <v>1</v>
      </c>
      <c r="M29" s="3">
        <v>-720</v>
      </c>
      <c r="N29" s="3">
        <v>720</v>
      </c>
      <c r="O29" s="3" t="s">
        <v>177</v>
      </c>
      <c r="P29" s="3"/>
    </row>
    <row r="30" spans="2:16" x14ac:dyDescent="0.25">
      <c r="B30" s="3">
        <v>16</v>
      </c>
      <c r="C30" s="3">
        <v>19</v>
      </c>
      <c r="D30" s="16">
        <v>1.6000000000000001E-3</v>
      </c>
      <c r="E30" s="16">
        <v>1.95E-2</v>
      </c>
      <c r="F30" s="16">
        <v>0.30399999999999999</v>
      </c>
      <c r="G30" s="9">
        <v>0</v>
      </c>
      <c r="H30" s="9">
        <v>0</v>
      </c>
      <c r="I30" s="9">
        <v>0</v>
      </c>
      <c r="J30" s="16">
        <v>0</v>
      </c>
      <c r="K30" s="3">
        <v>0</v>
      </c>
      <c r="L30" s="3">
        <v>1</v>
      </c>
      <c r="M30" s="3">
        <v>-720</v>
      </c>
      <c r="N30" s="3">
        <v>720</v>
      </c>
      <c r="O30" s="3" t="s">
        <v>177</v>
      </c>
      <c r="P30" s="3"/>
    </row>
    <row r="31" spans="2:16" x14ac:dyDescent="0.25">
      <c r="B31" s="3">
        <v>16</v>
      </c>
      <c r="C31" s="3">
        <v>21</v>
      </c>
      <c r="D31" s="16">
        <v>8.0000000000000004E-4</v>
      </c>
      <c r="E31" s="16">
        <v>1.35E-2</v>
      </c>
      <c r="F31" s="16">
        <v>0.25480000000000003</v>
      </c>
      <c r="G31" s="9">
        <v>0</v>
      </c>
      <c r="H31" s="9">
        <v>0</v>
      </c>
      <c r="I31" s="9">
        <v>0</v>
      </c>
      <c r="J31" s="16">
        <v>0</v>
      </c>
      <c r="K31" s="3">
        <v>0</v>
      </c>
      <c r="L31" s="3">
        <v>1</v>
      </c>
      <c r="M31" s="3">
        <v>-720</v>
      </c>
      <c r="N31" s="3">
        <v>720</v>
      </c>
      <c r="O31" s="3" t="s">
        <v>177</v>
      </c>
      <c r="P31" s="3"/>
    </row>
    <row r="32" spans="2:16" x14ac:dyDescent="0.25">
      <c r="B32" s="3">
        <v>16</v>
      </c>
      <c r="C32" s="3">
        <v>24</v>
      </c>
      <c r="D32" s="16">
        <v>2.9999999999999997E-4</v>
      </c>
      <c r="E32" s="16">
        <v>5.8999999999999999E-3</v>
      </c>
      <c r="F32" s="16">
        <v>6.8000000000000005E-2</v>
      </c>
      <c r="G32" s="9">
        <v>0</v>
      </c>
      <c r="H32" s="9">
        <v>0</v>
      </c>
      <c r="I32" s="9">
        <v>0</v>
      </c>
      <c r="J32" s="16">
        <v>0</v>
      </c>
      <c r="K32" s="3">
        <v>0</v>
      </c>
      <c r="L32" s="3">
        <v>1</v>
      </c>
      <c r="M32" s="3">
        <v>-720</v>
      </c>
      <c r="N32" s="3">
        <v>720</v>
      </c>
      <c r="O32" s="3" t="s">
        <v>177</v>
      </c>
      <c r="P32" s="3"/>
    </row>
    <row r="33" spans="2:16" x14ac:dyDescent="0.25">
      <c r="B33" s="3">
        <v>17</v>
      </c>
      <c r="C33" s="3">
        <v>18</v>
      </c>
      <c r="D33" s="16">
        <v>6.9999999999999999E-4</v>
      </c>
      <c r="E33" s="16">
        <v>8.2000000000000007E-3</v>
      </c>
      <c r="F33" s="16">
        <v>0.13189999999999999</v>
      </c>
      <c r="G33" s="9">
        <v>0</v>
      </c>
      <c r="H33" s="9">
        <v>0</v>
      </c>
      <c r="I33" s="9">
        <v>0</v>
      </c>
      <c r="J33" s="16">
        <v>0</v>
      </c>
      <c r="K33" s="3">
        <v>0</v>
      </c>
      <c r="L33" s="3">
        <v>1</v>
      </c>
      <c r="M33" s="3">
        <v>-720</v>
      </c>
      <c r="N33" s="3">
        <v>720</v>
      </c>
      <c r="O33" s="3" t="s">
        <v>177</v>
      </c>
      <c r="P33" s="3"/>
    </row>
    <row r="34" spans="2:16" x14ac:dyDescent="0.25">
      <c r="B34" s="3">
        <v>17</v>
      </c>
      <c r="C34" s="3">
        <v>27</v>
      </c>
      <c r="D34" s="16">
        <v>1.2999999999999999E-3</v>
      </c>
      <c r="E34" s="16">
        <v>1.7299999999999999E-2</v>
      </c>
      <c r="F34" s="16">
        <v>0.3216</v>
      </c>
      <c r="G34" s="9">
        <v>0</v>
      </c>
      <c r="H34" s="9">
        <v>0</v>
      </c>
      <c r="I34" s="9">
        <v>0</v>
      </c>
      <c r="J34" s="16">
        <v>0</v>
      </c>
      <c r="K34" s="3">
        <v>0</v>
      </c>
      <c r="L34" s="3">
        <v>1</v>
      </c>
      <c r="M34" s="3">
        <v>-720</v>
      </c>
      <c r="N34" s="3">
        <v>720</v>
      </c>
      <c r="O34" s="3" t="s">
        <v>177</v>
      </c>
      <c r="P34" s="3"/>
    </row>
    <row r="35" spans="2:16" x14ac:dyDescent="0.25">
      <c r="B35" s="3">
        <v>19</v>
      </c>
      <c r="C35" s="3">
        <v>20</v>
      </c>
      <c r="D35" s="16">
        <v>6.9999999999999999E-4</v>
      </c>
      <c r="E35" s="16">
        <v>1.38E-2</v>
      </c>
      <c r="F35" s="16">
        <v>0</v>
      </c>
      <c r="G35" s="9">
        <v>0</v>
      </c>
      <c r="H35" s="9">
        <v>0</v>
      </c>
      <c r="I35" s="9">
        <v>0</v>
      </c>
      <c r="J35" s="16">
        <v>1.06</v>
      </c>
      <c r="K35" s="3">
        <v>0</v>
      </c>
      <c r="L35" s="3">
        <v>1</v>
      </c>
      <c r="M35" s="3">
        <v>-720</v>
      </c>
      <c r="N35" s="3">
        <v>720</v>
      </c>
      <c r="O35" s="3" t="s">
        <v>177</v>
      </c>
      <c r="P35" s="3"/>
    </row>
    <row r="36" spans="2:16" x14ac:dyDescent="0.25">
      <c r="B36" s="3">
        <v>19</v>
      </c>
      <c r="C36" s="3">
        <v>56</v>
      </c>
      <c r="D36" s="16">
        <v>6.9999999999999999E-4</v>
      </c>
      <c r="E36" s="16">
        <v>1.4200000000000001E-2</v>
      </c>
      <c r="F36" s="16">
        <v>0</v>
      </c>
      <c r="G36" s="9">
        <v>0</v>
      </c>
      <c r="H36" s="9">
        <v>0</v>
      </c>
      <c r="I36" s="9">
        <v>0</v>
      </c>
      <c r="J36" s="16">
        <v>1.07</v>
      </c>
      <c r="K36" s="3">
        <v>0</v>
      </c>
      <c r="L36" s="3">
        <v>1</v>
      </c>
      <c r="M36" s="3">
        <v>-720</v>
      </c>
      <c r="N36" s="3">
        <v>720</v>
      </c>
      <c r="O36" s="3" t="s">
        <v>177</v>
      </c>
      <c r="P36" s="3"/>
    </row>
    <row r="37" spans="2:16" x14ac:dyDescent="0.25">
      <c r="B37" s="3">
        <v>20</v>
      </c>
      <c r="C37" s="3">
        <v>57</v>
      </c>
      <c r="D37" s="16">
        <v>8.9999999999999998E-4</v>
      </c>
      <c r="E37" s="16">
        <v>1.7999999999999999E-2</v>
      </c>
      <c r="F37" s="16">
        <v>0</v>
      </c>
      <c r="G37" s="9">
        <v>0</v>
      </c>
      <c r="H37" s="9">
        <v>0</v>
      </c>
      <c r="I37" s="9">
        <v>0</v>
      </c>
      <c r="J37" s="16">
        <v>1.0089999999999999</v>
      </c>
      <c r="K37" s="3">
        <v>0</v>
      </c>
      <c r="L37" s="3">
        <v>1</v>
      </c>
      <c r="M37" s="3">
        <v>-720</v>
      </c>
      <c r="N37" s="3">
        <v>720</v>
      </c>
      <c r="O37" s="3" t="s">
        <v>177</v>
      </c>
      <c r="P37" s="3"/>
    </row>
    <row r="38" spans="2:16" x14ac:dyDescent="0.25">
      <c r="B38" s="3">
        <v>21</v>
      </c>
      <c r="C38" s="3">
        <v>22</v>
      </c>
      <c r="D38" s="16">
        <v>8.0000000000000004E-4</v>
      </c>
      <c r="E38" s="16">
        <v>1.4E-2</v>
      </c>
      <c r="F38" s="16">
        <v>0.25650000000000001</v>
      </c>
      <c r="G38" s="9">
        <v>0</v>
      </c>
      <c r="H38" s="9">
        <v>0</v>
      </c>
      <c r="I38" s="9">
        <v>0</v>
      </c>
      <c r="J38" s="16">
        <v>0</v>
      </c>
      <c r="K38" s="3">
        <v>0</v>
      </c>
      <c r="L38" s="3">
        <v>1</v>
      </c>
      <c r="M38" s="3">
        <v>-720</v>
      </c>
      <c r="N38" s="3">
        <v>720</v>
      </c>
      <c r="O38" s="3" t="s">
        <v>177</v>
      </c>
      <c r="P38" s="3"/>
    </row>
    <row r="39" spans="2:16" x14ac:dyDescent="0.25">
      <c r="B39" s="3">
        <v>22</v>
      </c>
      <c r="C39" s="3">
        <v>23</v>
      </c>
      <c r="D39" s="16">
        <v>5.9999999999999995E-4</v>
      </c>
      <c r="E39" s="16">
        <v>9.5999999999999992E-3</v>
      </c>
      <c r="F39" s="16">
        <v>0.18459999999999999</v>
      </c>
      <c r="G39" s="9">
        <v>0</v>
      </c>
      <c r="H39" s="9">
        <v>0</v>
      </c>
      <c r="I39" s="9">
        <v>0</v>
      </c>
      <c r="J39" s="16">
        <v>0</v>
      </c>
      <c r="K39" s="3">
        <v>0</v>
      </c>
      <c r="L39" s="3">
        <v>1</v>
      </c>
      <c r="M39" s="3">
        <v>-720</v>
      </c>
      <c r="N39" s="3">
        <v>720</v>
      </c>
      <c r="O39" s="3" t="s">
        <v>177</v>
      </c>
      <c r="P39" s="3"/>
    </row>
    <row r="40" spans="2:16" x14ac:dyDescent="0.25">
      <c r="B40" s="3">
        <v>22</v>
      </c>
      <c r="C40" s="3">
        <v>58</v>
      </c>
      <c r="D40" s="16">
        <v>0</v>
      </c>
      <c r="E40" s="16">
        <v>1.43E-2</v>
      </c>
      <c r="F40" s="16">
        <v>0</v>
      </c>
      <c r="G40" s="9">
        <v>0</v>
      </c>
      <c r="H40" s="9">
        <v>0</v>
      </c>
      <c r="I40" s="9">
        <v>0</v>
      </c>
      <c r="J40" s="16">
        <v>1.0249999999999999</v>
      </c>
      <c r="K40" s="3">
        <v>0</v>
      </c>
      <c r="L40" s="3">
        <v>1</v>
      </c>
      <c r="M40" s="3">
        <v>-720</v>
      </c>
      <c r="N40" s="3">
        <v>720</v>
      </c>
      <c r="O40" s="3" t="s">
        <v>177</v>
      </c>
      <c r="P40" s="3"/>
    </row>
    <row r="41" spans="2:16" x14ac:dyDescent="0.25">
      <c r="B41" s="3">
        <v>23</v>
      </c>
      <c r="C41" s="3">
        <v>24</v>
      </c>
      <c r="D41" s="16">
        <v>2.2000000000000001E-3</v>
      </c>
      <c r="E41" s="16">
        <v>3.5000000000000003E-2</v>
      </c>
      <c r="F41" s="16">
        <v>0.36099999999999999</v>
      </c>
      <c r="G41" s="9">
        <v>0</v>
      </c>
      <c r="H41" s="9">
        <v>0</v>
      </c>
      <c r="I41" s="9">
        <v>0</v>
      </c>
      <c r="J41" s="16">
        <v>0</v>
      </c>
      <c r="K41" s="3">
        <v>0</v>
      </c>
      <c r="L41" s="3">
        <v>1</v>
      </c>
      <c r="M41" s="3">
        <v>-720</v>
      </c>
      <c r="N41" s="3">
        <v>720</v>
      </c>
      <c r="O41" s="3" t="s">
        <v>177</v>
      </c>
      <c r="P41" s="3"/>
    </row>
    <row r="42" spans="2:16" x14ac:dyDescent="0.25">
      <c r="B42" s="3">
        <v>23</v>
      </c>
      <c r="C42" s="3">
        <v>59</v>
      </c>
      <c r="D42" s="16">
        <v>5.0000000000000001E-4</v>
      </c>
      <c r="E42" s="16">
        <v>2.7199999999999998E-2</v>
      </c>
      <c r="F42" s="16">
        <v>0</v>
      </c>
      <c r="G42" s="9">
        <v>0</v>
      </c>
      <c r="H42" s="9">
        <v>0</v>
      </c>
      <c r="I42" s="9">
        <v>0</v>
      </c>
      <c r="J42" s="16">
        <v>0</v>
      </c>
      <c r="K42" s="3">
        <v>0</v>
      </c>
      <c r="L42" s="3">
        <v>1</v>
      </c>
      <c r="M42" s="3">
        <v>-720</v>
      </c>
      <c r="N42" s="3">
        <v>720</v>
      </c>
      <c r="O42" s="3" t="s">
        <v>177</v>
      </c>
      <c r="P42" s="3"/>
    </row>
    <row r="43" spans="2:16" x14ac:dyDescent="0.25">
      <c r="B43" s="3">
        <v>25</v>
      </c>
      <c r="C43" s="3">
        <v>26</v>
      </c>
      <c r="D43" s="16">
        <v>3.2000000000000002E-3</v>
      </c>
      <c r="E43" s="16">
        <v>3.2300000000000002E-2</v>
      </c>
      <c r="F43" s="16">
        <v>0.53100000000000003</v>
      </c>
      <c r="G43" s="9">
        <v>0</v>
      </c>
      <c r="H43" s="9">
        <v>0</v>
      </c>
      <c r="I43" s="9">
        <v>0</v>
      </c>
      <c r="J43" s="16">
        <v>0</v>
      </c>
      <c r="K43" s="3">
        <v>0</v>
      </c>
      <c r="L43" s="3">
        <v>1</v>
      </c>
      <c r="M43" s="3">
        <v>-720</v>
      </c>
      <c r="N43" s="3">
        <v>720</v>
      </c>
      <c r="O43" s="3" t="s">
        <v>177</v>
      </c>
      <c r="P43" s="3"/>
    </row>
    <row r="44" spans="2:16" x14ac:dyDescent="0.25">
      <c r="B44" s="3">
        <v>25</v>
      </c>
      <c r="C44" s="3">
        <v>60</v>
      </c>
      <c r="D44" s="16">
        <v>5.9999999999999995E-4</v>
      </c>
      <c r="E44" s="16">
        <v>2.3199999999999998E-2</v>
      </c>
      <c r="F44" s="16">
        <v>0</v>
      </c>
      <c r="G44" s="9">
        <v>0</v>
      </c>
      <c r="H44" s="9">
        <v>0</v>
      </c>
      <c r="I44" s="9">
        <v>0</v>
      </c>
      <c r="J44" s="16">
        <v>1.0249999999999999</v>
      </c>
      <c r="K44" s="3">
        <v>0</v>
      </c>
      <c r="L44" s="3">
        <v>1</v>
      </c>
      <c r="M44" s="3">
        <v>-720</v>
      </c>
      <c r="N44" s="3">
        <v>720</v>
      </c>
      <c r="O44" s="3" t="s">
        <v>177</v>
      </c>
      <c r="P44" s="3"/>
    </row>
    <row r="45" spans="2:16" x14ac:dyDescent="0.25">
      <c r="B45" s="3">
        <v>26</v>
      </c>
      <c r="C45" s="3">
        <v>27</v>
      </c>
      <c r="D45" s="16">
        <v>1.4E-3</v>
      </c>
      <c r="E45" s="16">
        <v>1.47E-2</v>
      </c>
      <c r="F45" s="16">
        <v>0.23960000000000001</v>
      </c>
      <c r="G45" s="9">
        <v>0</v>
      </c>
      <c r="H45" s="9">
        <v>0</v>
      </c>
      <c r="I45" s="9">
        <v>0</v>
      </c>
      <c r="J45" s="16">
        <v>0</v>
      </c>
      <c r="K45" s="3">
        <v>0</v>
      </c>
      <c r="L45" s="3">
        <v>1</v>
      </c>
      <c r="M45" s="3">
        <v>-720</v>
      </c>
      <c r="N45" s="3">
        <v>720</v>
      </c>
      <c r="O45" s="3" t="s">
        <v>177</v>
      </c>
      <c r="P45" s="3"/>
    </row>
    <row r="46" spans="2:16" x14ac:dyDescent="0.25">
      <c r="B46" s="3">
        <v>26</v>
      </c>
      <c r="C46" s="3">
        <v>28</v>
      </c>
      <c r="D46" s="16">
        <v>4.3E-3</v>
      </c>
      <c r="E46" s="16">
        <v>4.7399999999999998E-2</v>
      </c>
      <c r="F46" s="16">
        <v>0.7802</v>
      </c>
      <c r="G46" s="9">
        <v>0</v>
      </c>
      <c r="H46" s="9">
        <v>0</v>
      </c>
      <c r="I46" s="9">
        <v>0</v>
      </c>
      <c r="J46" s="16">
        <v>0</v>
      </c>
      <c r="K46" s="3">
        <v>0</v>
      </c>
      <c r="L46" s="3">
        <v>1</v>
      </c>
      <c r="M46" s="3">
        <v>-720</v>
      </c>
      <c r="N46" s="3">
        <v>720</v>
      </c>
      <c r="O46" s="3" t="s">
        <v>177</v>
      </c>
      <c r="P46" s="3"/>
    </row>
    <row r="47" spans="2:16" x14ac:dyDescent="0.25">
      <c r="B47" s="3">
        <v>26</v>
      </c>
      <c r="C47" s="3">
        <v>29</v>
      </c>
      <c r="D47" s="16">
        <v>5.7000000000000002E-3</v>
      </c>
      <c r="E47" s="16">
        <v>6.25E-2</v>
      </c>
      <c r="F47" s="16">
        <v>1.0289999999999999</v>
      </c>
      <c r="G47" s="9">
        <v>0</v>
      </c>
      <c r="H47" s="9">
        <v>0</v>
      </c>
      <c r="I47" s="9">
        <v>0</v>
      </c>
      <c r="J47" s="16">
        <v>0</v>
      </c>
      <c r="K47" s="3">
        <v>0</v>
      </c>
      <c r="L47" s="3">
        <v>1</v>
      </c>
      <c r="M47" s="3">
        <v>-720</v>
      </c>
      <c r="N47" s="3">
        <v>720</v>
      </c>
      <c r="O47" s="3" t="s">
        <v>177</v>
      </c>
      <c r="P47" s="3"/>
    </row>
    <row r="48" spans="2:16" x14ac:dyDescent="0.25">
      <c r="B48" s="3">
        <v>28</v>
      </c>
      <c r="C48" s="3">
        <v>29</v>
      </c>
      <c r="D48" s="16">
        <v>1.4E-3</v>
      </c>
      <c r="E48" s="16">
        <v>1.5100000000000001E-2</v>
      </c>
      <c r="F48" s="16">
        <v>0.249</v>
      </c>
      <c r="G48" s="9">
        <v>0</v>
      </c>
      <c r="H48" s="9">
        <v>0</v>
      </c>
      <c r="I48" s="9">
        <v>0</v>
      </c>
      <c r="J48" s="16">
        <v>0</v>
      </c>
      <c r="K48" s="3">
        <v>0</v>
      </c>
      <c r="L48" s="3">
        <v>1</v>
      </c>
      <c r="M48" s="3">
        <v>-720</v>
      </c>
      <c r="N48" s="3">
        <v>720</v>
      </c>
      <c r="O48" s="3" t="s">
        <v>177</v>
      </c>
      <c r="P48" s="3"/>
    </row>
    <row r="49" spans="2:16" x14ac:dyDescent="0.25">
      <c r="B49" s="3">
        <v>29</v>
      </c>
      <c r="C49" s="3">
        <v>61</v>
      </c>
      <c r="D49" s="16">
        <v>8.0000000000000004E-4</v>
      </c>
      <c r="E49" s="16">
        <v>1.5599999999999999E-2</v>
      </c>
      <c r="F49" s="16">
        <v>0</v>
      </c>
      <c r="G49" s="9">
        <v>0</v>
      </c>
      <c r="H49" s="9">
        <v>0</v>
      </c>
      <c r="I49" s="9">
        <v>0</v>
      </c>
      <c r="J49" s="16">
        <v>1.0249999999999999</v>
      </c>
      <c r="K49" s="3">
        <v>0</v>
      </c>
      <c r="L49" s="3">
        <v>1</v>
      </c>
      <c r="M49" s="3">
        <v>-720</v>
      </c>
      <c r="N49" s="3">
        <v>720</v>
      </c>
      <c r="O49" s="3" t="s">
        <v>177</v>
      </c>
      <c r="P49" s="3"/>
    </row>
    <row r="50" spans="2:16" x14ac:dyDescent="0.25">
      <c r="B50" s="3">
        <v>9</v>
      </c>
      <c r="C50" s="3">
        <v>30</v>
      </c>
      <c r="D50" s="16">
        <v>1.9E-3</v>
      </c>
      <c r="E50" s="16">
        <v>1.83E-2</v>
      </c>
      <c r="F50" s="16">
        <v>0.28999999999999998</v>
      </c>
      <c r="G50" s="9">
        <v>0</v>
      </c>
      <c r="H50" s="9">
        <v>0</v>
      </c>
      <c r="I50" s="9">
        <v>0</v>
      </c>
      <c r="J50" s="16">
        <v>0</v>
      </c>
      <c r="K50" s="3">
        <v>0</v>
      </c>
      <c r="L50" s="3">
        <v>1</v>
      </c>
      <c r="M50" s="3">
        <v>-720</v>
      </c>
      <c r="N50" s="3">
        <v>720</v>
      </c>
      <c r="O50" s="3" t="s">
        <v>177</v>
      </c>
      <c r="P50" s="3"/>
    </row>
    <row r="51" spans="2:16" x14ac:dyDescent="0.25">
      <c r="B51" s="3">
        <v>9</v>
      </c>
      <c r="C51" s="3">
        <v>36</v>
      </c>
      <c r="D51" s="16">
        <v>2.2000000000000001E-3</v>
      </c>
      <c r="E51" s="16">
        <v>1.9599999999999999E-2</v>
      </c>
      <c r="F51" s="16">
        <v>0.34</v>
      </c>
      <c r="G51" s="9">
        <v>0</v>
      </c>
      <c r="H51" s="9">
        <v>0</v>
      </c>
      <c r="I51" s="9">
        <v>0</v>
      </c>
      <c r="J51" s="16">
        <v>0</v>
      </c>
      <c r="K51" s="3">
        <v>0</v>
      </c>
      <c r="L51" s="3">
        <v>1</v>
      </c>
      <c r="M51" s="3">
        <v>-720</v>
      </c>
      <c r="N51" s="3">
        <v>720</v>
      </c>
      <c r="O51" s="3" t="s">
        <v>177</v>
      </c>
      <c r="P51" s="3"/>
    </row>
    <row r="52" spans="2:16" x14ac:dyDescent="0.25">
      <c r="B52" s="3">
        <v>9</v>
      </c>
      <c r="C52" s="3">
        <v>36</v>
      </c>
      <c r="D52" s="16">
        <v>2.2000000000000001E-3</v>
      </c>
      <c r="E52" s="16">
        <v>1.9599999999999999E-2</v>
      </c>
      <c r="F52" s="16">
        <v>0.34</v>
      </c>
      <c r="G52" s="9">
        <v>0</v>
      </c>
      <c r="H52" s="9">
        <v>0</v>
      </c>
      <c r="I52" s="9">
        <v>0</v>
      </c>
      <c r="J52" s="16">
        <v>0</v>
      </c>
      <c r="K52" s="3">
        <v>0</v>
      </c>
      <c r="L52" s="3">
        <v>1</v>
      </c>
      <c r="M52" s="3">
        <v>-720</v>
      </c>
      <c r="N52" s="3">
        <v>720</v>
      </c>
      <c r="O52" s="3" t="s">
        <v>177</v>
      </c>
      <c r="P52" s="3"/>
    </row>
    <row r="53" spans="2:16" x14ac:dyDescent="0.25">
      <c r="B53" s="3">
        <v>36</v>
      </c>
      <c r="C53" s="3">
        <v>37</v>
      </c>
      <c r="D53" s="16">
        <v>5.0000000000000001E-4</v>
      </c>
      <c r="E53" s="16">
        <v>4.4999999999999997E-3</v>
      </c>
      <c r="F53" s="16">
        <v>0.32</v>
      </c>
      <c r="G53" s="9">
        <v>0</v>
      </c>
      <c r="H53" s="9">
        <v>0</v>
      </c>
      <c r="I53" s="9">
        <v>0</v>
      </c>
      <c r="J53" s="16">
        <v>0</v>
      </c>
      <c r="K53" s="3">
        <v>0</v>
      </c>
      <c r="L53" s="3">
        <v>1</v>
      </c>
      <c r="M53" s="3">
        <v>-720</v>
      </c>
      <c r="N53" s="3">
        <v>720</v>
      </c>
      <c r="O53" s="3" t="s">
        <v>177</v>
      </c>
      <c r="P53" s="3"/>
    </row>
    <row r="54" spans="2:16" x14ac:dyDescent="0.25">
      <c r="B54" s="3">
        <v>34</v>
      </c>
      <c r="C54" s="3">
        <v>36</v>
      </c>
      <c r="D54" s="16">
        <v>3.3E-3</v>
      </c>
      <c r="E54" s="16">
        <v>1.11E-2</v>
      </c>
      <c r="F54" s="16">
        <v>1.45</v>
      </c>
      <c r="G54" s="9">
        <v>0</v>
      </c>
      <c r="H54" s="9">
        <v>0</v>
      </c>
      <c r="I54" s="9">
        <v>0</v>
      </c>
      <c r="J54" s="16">
        <v>0</v>
      </c>
      <c r="K54" s="3">
        <v>0</v>
      </c>
      <c r="L54" s="3">
        <v>1</v>
      </c>
      <c r="M54" s="3">
        <v>-720</v>
      </c>
      <c r="N54" s="3">
        <v>720</v>
      </c>
      <c r="O54" s="3" t="s">
        <v>177</v>
      </c>
      <c r="P54" s="3"/>
    </row>
    <row r="55" spans="2:16" x14ac:dyDescent="0.25">
      <c r="B55" s="3">
        <v>35</v>
      </c>
      <c r="C55" s="3">
        <v>34</v>
      </c>
      <c r="D55" s="16">
        <v>1E-4</v>
      </c>
      <c r="E55" s="16">
        <v>7.4000000000000003E-3</v>
      </c>
      <c r="F55" s="16">
        <v>0</v>
      </c>
      <c r="G55" s="9">
        <v>0</v>
      </c>
      <c r="H55" s="9">
        <v>0</v>
      </c>
      <c r="I55" s="9">
        <v>0</v>
      </c>
      <c r="J55" s="16">
        <v>0.94599999999999995</v>
      </c>
      <c r="K55" s="3">
        <v>0</v>
      </c>
      <c r="L55" s="3">
        <v>1</v>
      </c>
      <c r="M55" s="3">
        <v>-720</v>
      </c>
      <c r="N55" s="3">
        <v>720</v>
      </c>
      <c r="O55" s="3" t="s">
        <v>177</v>
      </c>
      <c r="P55" s="3"/>
    </row>
    <row r="56" spans="2:16" x14ac:dyDescent="0.25">
      <c r="B56" s="3">
        <v>33</v>
      </c>
      <c r="C56" s="3">
        <v>34</v>
      </c>
      <c r="D56" s="16">
        <v>1.1000000000000001E-3</v>
      </c>
      <c r="E56" s="16">
        <v>1.5699999999999999E-2</v>
      </c>
      <c r="F56" s="16">
        <v>0.20200000000000001</v>
      </c>
      <c r="G56" s="9">
        <v>0</v>
      </c>
      <c r="H56" s="9">
        <v>0</v>
      </c>
      <c r="I56" s="9">
        <v>0</v>
      </c>
      <c r="J56" s="16">
        <v>0</v>
      </c>
      <c r="K56" s="3">
        <v>0</v>
      </c>
      <c r="L56" s="3">
        <v>1</v>
      </c>
      <c r="M56" s="3">
        <v>-720</v>
      </c>
      <c r="N56" s="3">
        <v>720</v>
      </c>
      <c r="O56" s="3" t="s">
        <v>177</v>
      </c>
      <c r="P56" s="3"/>
    </row>
    <row r="57" spans="2:16" x14ac:dyDescent="0.25">
      <c r="B57" s="3">
        <v>32</v>
      </c>
      <c r="C57" s="3">
        <v>33</v>
      </c>
      <c r="D57" s="16">
        <v>8.0000000000000004E-4</v>
      </c>
      <c r="E57" s="16">
        <v>9.9000000000000008E-3</v>
      </c>
      <c r="F57" s="16">
        <v>0.16800000000000001</v>
      </c>
      <c r="G57" s="9">
        <v>0</v>
      </c>
      <c r="H57" s="9">
        <v>0</v>
      </c>
      <c r="I57" s="9">
        <v>0</v>
      </c>
      <c r="J57" s="16">
        <v>0</v>
      </c>
      <c r="K57" s="3">
        <v>0</v>
      </c>
      <c r="L57" s="3">
        <v>1</v>
      </c>
      <c r="M57" s="3">
        <v>-720</v>
      </c>
      <c r="N57" s="3">
        <v>720</v>
      </c>
      <c r="O57" s="3" t="s">
        <v>177</v>
      </c>
      <c r="P57" s="3"/>
    </row>
    <row r="58" spans="2:16" x14ac:dyDescent="0.25">
      <c r="B58" s="3">
        <v>30</v>
      </c>
      <c r="C58" s="3">
        <v>31</v>
      </c>
      <c r="D58" s="16">
        <v>1.2999999999999999E-3</v>
      </c>
      <c r="E58" s="16">
        <v>1.8700000000000001E-2</v>
      </c>
      <c r="F58" s="16">
        <v>0.33300000000000002</v>
      </c>
      <c r="G58" s="9">
        <v>0</v>
      </c>
      <c r="H58" s="9">
        <v>0</v>
      </c>
      <c r="I58" s="9">
        <v>0</v>
      </c>
      <c r="J58" s="16">
        <v>0</v>
      </c>
      <c r="K58" s="3">
        <v>0</v>
      </c>
      <c r="L58" s="3">
        <v>1</v>
      </c>
      <c r="M58" s="3">
        <v>-720</v>
      </c>
      <c r="N58" s="3">
        <v>720</v>
      </c>
      <c r="O58" s="3" t="s">
        <v>177</v>
      </c>
      <c r="P58" s="3"/>
    </row>
    <row r="59" spans="2:16" x14ac:dyDescent="0.25">
      <c r="B59" s="3">
        <v>30</v>
      </c>
      <c r="C59" s="3">
        <v>32</v>
      </c>
      <c r="D59" s="16">
        <v>2.3999999999999998E-3</v>
      </c>
      <c r="E59" s="16">
        <v>2.8799999999999999E-2</v>
      </c>
      <c r="F59" s="16">
        <v>0.48799999999999999</v>
      </c>
      <c r="G59" s="9">
        <v>0</v>
      </c>
      <c r="H59" s="9">
        <v>0</v>
      </c>
      <c r="I59" s="9">
        <v>0</v>
      </c>
      <c r="J59" s="16">
        <v>0</v>
      </c>
      <c r="K59" s="3">
        <v>0</v>
      </c>
      <c r="L59" s="3">
        <v>1</v>
      </c>
      <c r="M59" s="3">
        <v>-720</v>
      </c>
      <c r="N59" s="3">
        <v>720</v>
      </c>
      <c r="O59" s="3" t="s">
        <v>177</v>
      </c>
      <c r="P59" s="3"/>
    </row>
    <row r="60" spans="2:16" x14ac:dyDescent="0.25">
      <c r="B60" s="3">
        <v>1</v>
      </c>
      <c r="C60" s="3">
        <v>31</v>
      </c>
      <c r="D60" s="16">
        <v>1.6000000000000001E-3</v>
      </c>
      <c r="E60" s="16">
        <v>1.6299999999999999E-2</v>
      </c>
      <c r="F60" s="16">
        <v>0.25</v>
      </c>
      <c r="G60" s="9">
        <v>0</v>
      </c>
      <c r="H60" s="9">
        <v>0</v>
      </c>
      <c r="I60" s="9">
        <v>0</v>
      </c>
      <c r="J60" s="16">
        <v>0</v>
      </c>
      <c r="K60" s="3">
        <v>0</v>
      </c>
      <c r="L60" s="3">
        <v>1</v>
      </c>
      <c r="M60" s="3">
        <v>-720</v>
      </c>
      <c r="N60" s="3">
        <v>720</v>
      </c>
      <c r="O60" s="3" t="s">
        <v>177</v>
      </c>
      <c r="P60" s="3"/>
    </row>
    <row r="61" spans="2:16" x14ac:dyDescent="0.25">
      <c r="B61" s="3">
        <v>31</v>
      </c>
      <c r="C61" s="3">
        <v>38</v>
      </c>
      <c r="D61" s="16">
        <v>1.1000000000000001E-3</v>
      </c>
      <c r="E61" s="16">
        <v>1.47E-2</v>
      </c>
      <c r="F61" s="16">
        <v>0.247</v>
      </c>
      <c r="G61" s="9">
        <v>0</v>
      </c>
      <c r="H61" s="9">
        <v>0</v>
      </c>
      <c r="I61" s="9">
        <v>0</v>
      </c>
      <c r="J61" s="16">
        <v>0</v>
      </c>
      <c r="K61" s="3">
        <v>0</v>
      </c>
      <c r="L61" s="3">
        <v>1</v>
      </c>
      <c r="M61" s="3">
        <v>-720</v>
      </c>
      <c r="N61" s="3">
        <v>720</v>
      </c>
      <c r="O61" s="3" t="s">
        <v>177</v>
      </c>
      <c r="P61" s="3"/>
    </row>
    <row r="62" spans="2:16" x14ac:dyDescent="0.25">
      <c r="B62" s="3">
        <v>33</v>
      </c>
      <c r="C62" s="3">
        <v>38</v>
      </c>
      <c r="D62" s="16">
        <v>3.5999999999999999E-3</v>
      </c>
      <c r="E62" s="16">
        <v>4.4400000000000002E-2</v>
      </c>
      <c r="F62" s="16">
        <v>0.69299999999999995</v>
      </c>
      <c r="G62" s="9">
        <v>0</v>
      </c>
      <c r="H62" s="9">
        <v>0</v>
      </c>
      <c r="I62" s="9">
        <v>0</v>
      </c>
      <c r="J62" s="16">
        <v>0</v>
      </c>
      <c r="K62" s="3">
        <v>0</v>
      </c>
      <c r="L62" s="3">
        <v>1</v>
      </c>
      <c r="M62" s="3">
        <v>-720</v>
      </c>
      <c r="N62" s="3">
        <v>720</v>
      </c>
      <c r="O62" s="3" t="s">
        <v>177</v>
      </c>
      <c r="P62" s="3"/>
    </row>
    <row r="63" spans="2:16" x14ac:dyDescent="0.25">
      <c r="B63" s="3">
        <v>38</v>
      </c>
      <c r="C63" s="3">
        <v>46</v>
      </c>
      <c r="D63" s="16">
        <v>2.2000000000000001E-3</v>
      </c>
      <c r="E63" s="16">
        <v>2.8400000000000002E-2</v>
      </c>
      <c r="F63" s="16">
        <v>0.43</v>
      </c>
      <c r="G63" s="9">
        <v>0</v>
      </c>
      <c r="H63" s="9">
        <v>0</v>
      </c>
      <c r="I63" s="9">
        <v>0</v>
      </c>
      <c r="J63" s="16">
        <v>0</v>
      </c>
      <c r="K63" s="3">
        <v>0</v>
      </c>
      <c r="L63" s="3">
        <v>1</v>
      </c>
      <c r="M63" s="3">
        <v>-720</v>
      </c>
      <c r="N63" s="3">
        <v>720</v>
      </c>
      <c r="O63" s="3" t="s">
        <v>177</v>
      </c>
      <c r="P63" s="3"/>
    </row>
    <row r="64" spans="2:16" x14ac:dyDescent="0.25">
      <c r="B64" s="3">
        <v>46</v>
      </c>
      <c r="C64" s="3">
        <v>49</v>
      </c>
      <c r="D64" s="16">
        <v>1.8E-3</v>
      </c>
      <c r="E64" s="16">
        <v>2.7400000000000001E-2</v>
      </c>
      <c r="F64" s="16">
        <v>0.27</v>
      </c>
      <c r="G64" s="9">
        <v>0</v>
      </c>
      <c r="H64" s="9">
        <v>0</v>
      </c>
      <c r="I64" s="9">
        <v>0</v>
      </c>
      <c r="J64" s="16">
        <v>0</v>
      </c>
      <c r="K64" s="3">
        <v>0</v>
      </c>
      <c r="L64" s="3">
        <v>1</v>
      </c>
      <c r="M64" s="3">
        <v>-720</v>
      </c>
      <c r="N64" s="3">
        <v>720</v>
      </c>
      <c r="O64" s="3" t="s">
        <v>177</v>
      </c>
      <c r="P64" s="3"/>
    </row>
    <row r="65" spans="2:16" x14ac:dyDescent="0.25">
      <c r="B65" s="3">
        <v>1</v>
      </c>
      <c r="C65" s="3">
        <v>47</v>
      </c>
      <c r="D65" s="16">
        <v>1.2999999999999999E-3</v>
      </c>
      <c r="E65" s="16">
        <v>1.8800000000000001E-2</v>
      </c>
      <c r="F65" s="16">
        <v>1.31</v>
      </c>
      <c r="G65" s="9">
        <v>0</v>
      </c>
      <c r="H65" s="9">
        <v>0</v>
      </c>
      <c r="I65" s="9">
        <v>0</v>
      </c>
      <c r="J65" s="16">
        <v>0</v>
      </c>
      <c r="K65" s="3">
        <v>0</v>
      </c>
      <c r="L65" s="3">
        <v>1</v>
      </c>
      <c r="M65" s="3">
        <v>-720</v>
      </c>
      <c r="N65" s="3">
        <v>720</v>
      </c>
      <c r="O65" s="3" t="s">
        <v>177</v>
      </c>
      <c r="P65" s="3"/>
    </row>
    <row r="66" spans="2:16" x14ac:dyDescent="0.25">
      <c r="B66" s="3">
        <v>47</v>
      </c>
      <c r="C66" s="3">
        <v>48</v>
      </c>
      <c r="D66" s="16">
        <v>2.5000000000000001E-3</v>
      </c>
      <c r="E66" s="16">
        <v>2.6800000000000001E-2</v>
      </c>
      <c r="F66" s="16">
        <v>0.4</v>
      </c>
      <c r="G66" s="9">
        <v>0</v>
      </c>
      <c r="H66" s="9">
        <v>0</v>
      </c>
      <c r="I66" s="9">
        <v>0</v>
      </c>
      <c r="J66" s="16">
        <v>0</v>
      </c>
      <c r="K66" s="3">
        <v>0</v>
      </c>
      <c r="L66" s="3">
        <v>1</v>
      </c>
      <c r="M66" s="3">
        <v>-720</v>
      </c>
      <c r="N66" s="3">
        <v>720</v>
      </c>
      <c r="O66" s="3" t="s">
        <v>177</v>
      </c>
      <c r="P66" s="3"/>
    </row>
    <row r="67" spans="2:16" x14ac:dyDescent="0.25">
      <c r="B67" s="3">
        <v>47</v>
      </c>
      <c r="C67" s="3">
        <v>48</v>
      </c>
      <c r="D67" s="16">
        <v>2.5000000000000001E-3</v>
      </c>
      <c r="E67" s="16">
        <v>2.6800000000000001E-2</v>
      </c>
      <c r="F67" s="16">
        <v>0.4</v>
      </c>
      <c r="G67" s="9">
        <v>0</v>
      </c>
      <c r="H67" s="9">
        <v>0</v>
      </c>
      <c r="I67" s="9">
        <v>0</v>
      </c>
      <c r="J67" s="16">
        <v>0</v>
      </c>
      <c r="K67" s="3">
        <v>0</v>
      </c>
      <c r="L67" s="3">
        <v>1</v>
      </c>
      <c r="M67" s="3">
        <v>-720</v>
      </c>
      <c r="N67" s="3">
        <v>720</v>
      </c>
      <c r="O67" s="3" t="s">
        <v>177</v>
      </c>
      <c r="P67" s="3"/>
    </row>
    <row r="68" spans="2:16" x14ac:dyDescent="0.25">
      <c r="B68" s="3">
        <v>48</v>
      </c>
      <c r="C68" s="3">
        <v>40</v>
      </c>
      <c r="D68" s="16">
        <v>2E-3</v>
      </c>
      <c r="E68" s="16">
        <v>2.1999999999999999E-2</v>
      </c>
      <c r="F68" s="16">
        <v>1.28</v>
      </c>
      <c r="G68" s="9">
        <v>0</v>
      </c>
      <c r="H68" s="9">
        <v>0</v>
      </c>
      <c r="I68" s="9">
        <v>0</v>
      </c>
      <c r="J68" s="16">
        <v>0</v>
      </c>
      <c r="K68" s="3">
        <v>0</v>
      </c>
      <c r="L68" s="3">
        <v>1</v>
      </c>
      <c r="M68" s="3">
        <v>-720</v>
      </c>
      <c r="N68" s="3">
        <v>720</v>
      </c>
      <c r="O68" s="3" t="s">
        <v>177</v>
      </c>
      <c r="P68" s="3"/>
    </row>
    <row r="69" spans="2:16" x14ac:dyDescent="0.25">
      <c r="B69" s="3">
        <v>35</v>
      </c>
      <c r="C69" s="3">
        <v>45</v>
      </c>
      <c r="D69" s="16">
        <v>6.9999999999999999E-4</v>
      </c>
      <c r="E69" s="16">
        <v>1.7500000000000002E-2</v>
      </c>
      <c r="F69" s="16">
        <v>1.39</v>
      </c>
      <c r="G69" s="9">
        <v>0</v>
      </c>
      <c r="H69" s="9">
        <v>0</v>
      </c>
      <c r="I69" s="9">
        <v>0</v>
      </c>
      <c r="J69" s="16">
        <v>0</v>
      </c>
      <c r="K69" s="3">
        <v>0</v>
      </c>
      <c r="L69" s="3">
        <v>1</v>
      </c>
      <c r="M69" s="3">
        <v>-720</v>
      </c>
      <c r="N69" s="3">
        <v>720</v>
      </c>
      <c r="O69" s="3" t="s">
        <v>177</v>
      </c>
      <c r="P69" s="3"/>
    </row>
    <row r="70" spans="2:16" x14ac:dyDescent="0.25">
      <c r="B70" s="3">
        <v>37</v>
      </c>
      <c r="C70" s="3">
        <v>43</v>
      </c>
      <c r="D70" s="16">
        <v>5.0000000000000001E-4</v>
      </c>
      <c r="E70" s="16">
        <v>2.76E-2</v>
      </c>
      <c r="F70" s="16">
        <v>0</v>
      </c>
      <c r="G70" s="9">
        <v>0</v>
      </c>
      <c r="H70" s="9">
        <v>0</v>
      </c>
      <c r="I70" s="9">
        <v>0</v>
      </c>
      <c r="J70" s="16">
        <v>0</v>
      </c>
      <c r="K70" s="3">
        <v>0</v>
      </c>
      <c r="L70" s="3">
        <v>1</v>
      </c>
      <c r="M70" s="3">
        <v>-720</v>
      </c>
      <c r="N70" s="3">
        <v>720</v>
      </c>
      <c r="O70" s="3" t="s">
        <v>177</v>
      </c>
      <c r="P70" s="3"/>
    </row>
    <row r="71" spans="2:16" x14ac:dyDescent="0.25">
      <c r="B71" s="3">
        <v>43</v>
      </c>
      <c r="C71" s="3">
        <v>44</v>
      </c>
      <c r="D71" s="16">
        <v>1E-4</v>
      </c>
      <c r="E71" s="16">
        <v>1.1000000000000001E-3</v>
      </c>
      <c r="F71" s="16">
        <v>0</v>
      </c>
      <c r="G71" s="9">
        <v>0</v>
      </c>
      <c r="H71" s="9">
        <v>0</v>
      </c>
      <c r="I71" s="9">
        <v>0</v>
      </c>
      <c r="J71" s="16">
        <v>0</v>
      </c>
      <c r="K71" s="3">
        <v>0</v>
      </c>
      <c r="L71" s="3">
        <v>1</v>
      </c>
      <c r="M71" s="3">
        <v>-720</v>
      </c>
      <c r="N71" s="3">
        <v>720</v>
      </c>
      <c r="O71" s="3" t="s">
        <v>177</v>
      </c>
      <c r="P71" s="3"/>
    </row>
    <row r="72" spans="2:16" x14ac:dyDescent="0.25">
      <c r="B72" s="3">
        <v>44</v>
      </c>
      <c r="C72" s="3">
        <v>45</v>
      </c>
      <c r="D72" s="16">
        <v>2.5000000000000001E-3</v>
      </c>
      <c r="E72" s="16">
        <v>7.2999999999999995E-2</v>
      </c>
      <c r="F72" s="16">
        <v>0</v>
      </c>
      <c r="G72" s="9">
        <v>0</v>
      </c>
      <c r="H72" s="9">
        <v>0</v>
      </c>
      <c r="I72" s="9">
        <v>0</v>
      </c>
      <c r="J72" s="16">
        <v>0</v>
      </c>
      <c r="K72" s="3">
        <v>0</v>
      </c>
      <c r="L72" s="3">
        <v>1</v>
      </c>
      <c r="M72" s="3">
        <v>-720</v>
      </c>
      <c r="N72" s="3">
        <v>720</v>
      </c>
      <c r="O72" s="3" t="s">
        <v>177</v>
      </c>
      <c r="P72" s="3"/>
    </row>
    <row r="73" spans="2:16" x14ac:dyDescent="0.25">
      <c r="B73" s="3">
        <v>39</v>
      </c>
      <c r="C73" s="3">
        <v>44</v>
      </c>
      <c r="D73" s="16">
        <v>0</v>
      </c>
      <c r="E73" s="16">
        <v>4.1099999999999998E-2</v>
      </c>
      <c r="F73" s="16">
        <v>0</v>
      </c>
      <c r="G73" s="9">
        <v>0</v>
      </c>
      <c r="H73" s="9">
        <v>0</v>
      </c>
      <c r="I73" s="9">
        <v>0</v>
      </c>
      <c r="J73" s="16">
        <v>0</v>
      </c>
      <c r="K73" s="3">
        <v>0</v>
      </c>
      <c r="L73" s="3">
        <v>1</v>
      </c>
      <c r="M73" s="3">
        <v>-720</v>
      </c>
      <c r="N73" s="3">
        <v>720</v>
      </c>
      <c r="O73" s="3" t="s">
        <v>177</v>
      </c>
      <c r="P73" s="3"/>
    </row>
    <row r="74" spans="2:16" x14ac:dyDescent="0.25">
      <c r="B74" s="3">
        <v>39</v>
      </c>
      <c r="C74" s="3">
        <v>45</v>
      </c>
      <c r="D74" s="16">
        <v>0</v>
      </c>
      <c r="E74" s="16">
        <v>8.3900000000000002E-2</v>
      </c>
      <c r="F74" s="16">
        <v>0</v>
      </c>
      <c r="G74" s="9">
        <v>0</v>
      </c>
      <c r="H74" s="9">
        <v>0</v>
      </c>
      <c r="I74" s="9">
        <v>0</v>
      </c>
      <c r="J74" s="16">
        <v>0</v>
      </c>
      <c r="K74" s="3">
        <v>0</v>
      </c>
      <c r="L74" s="3">
        <v>1</v>
      </c>
      <c r="M74" s="3">
        <v>-720</v>
      </c>
      <c r="N74" s="3">
        <v>720</v>
      </c>
      <c r="O74" s="3" t="s">
        <v>177</v>
      </c>
      <c r="P74" s="3"/>
    </row>
    <row r="75" spans="2:16" x14ac:dyDescent="0.25">
      <c r="B75" s="3">
        <v>45</v>
      </c>
      <c r="C75" s="3">
        <v>51</v>
      </c>
      <c r="D75" s="16">
        <v>4.0000000000000002E-4</v>
      </c>
      <c r="E75" s="16">
        <v>1.0500000000000001E-2</v>
      </c>
      <c r="F75" s="16">
        <v>0.72</v>
      </c>
      <c r="G75" s="9">
        <v>0</v>
      </c>
      <c r="H75" s="9">
        <v>0</v>
      </c>
      <c r="I75" s="9">
        <v>0</v>
      </c>
      <c r="J75" s="16">
        <v>0</v>
      </c>
      <c r="K75" s="3">
        <v>0</v>
      </c>
      <c r="L75" s="3">
        <v>1</v>
      </c>
      <c r="M75" s="3">
        <v>-720</v>
      </c>
      <c r="N75" s="3">
        <v>720</v>
      </c>
      <c r="O75" s="3" t="s">
        <v>177</v>
      </c>
      <c r="P75" s="3"/>
    </row>
    <row r="76" spans="2:16" x14ac:dyDescent="0.25">
      <c r="B76" s="3">
        <v>50</v>
      </c>
      <c r="C76" s="3">
        <v>52</v>
      </c>
      <c r="D76" s="16">
        <v>1.1999999999999999E-3</v>
      </c>
      <c r="E76" s="16">
        <v>2.8799999999999999E-2</v>
      </c>
      <c r="F76" s="16">
        <v>2.06</v>
      </c>
      <c r="G76" s="9">
        <v>0</v>
      </c>
      <c r="H76" s="9">
        <v>0</v>
      </c>
      <c r="I76" s="9">
        <v>0</v>
      </c>
      <c r="J76" s="16">
        <v>0</v>
      </c>
      <c r="K76" s="3">
        <v>0</v>
      </c>
      <c r="L76" s="3">
        <v>1</v>
      </c>
      <c r="M76" s="3">
        <v>-720</v>
      </c>
      <c r="N76" s="3">
        <v>720</v>
      </c>
      <c r="O76" s="3" t="s">
        <v>177</v>
      </c>
      <c r="P76" s="3"/>
    </row>
    <row r="77" spans="2:16" x14ac:dyDescent="0.25">
      <c r="B77" s="3">
        <v>50</v>
      </c>
      <c r="C77" s="3">
        <v>51</v>
      </c>
      <c r="D77" s="16">
        <v>8.9999999999999998E-4</v>
      </c>
      <c r="E77" s="16">
        <v>2.2100000000000002E-2</v>
      </c>
      <c r="F77" s="16">
        <v>1.62</v>
      </c>
      <c r="G77" s="9">
        <v>0</v>
      </c>
      <c r="H77" s="9">
        <v>0</v>
      </c>
      <c r="I77" s="9">
        <v>0</v>
      </c>
      <c r="J77" s="16">
        <v>0</v>
      </c>
      <c r="K77" s="3">
        <v>0</v>
      </c>
      <c r="L77" s="3">
        <v>1</v>
      </c>
      <c r="M77" s="3">
        <v>-720</v>
      </c>
      <c r="N77" s="3">
        <v>720</v>
      </c>
      <c r="O77" s="3" t="s">
        <v>177</v>
      </c>
      <c r="P77" s="3"/>
    </row>
    <row r="78" spans="2:16" x14ac:dyDescent="0.25">
      <c r="B78" s="3">
        <v>49</v>
      </c>
      <c r="C78" s="3">
        <v>52</v>
      </c>
      <c r="D78" s="16">
        <v>7.6E-3</v>
      </c>
      <c r="E78" s="16">
        <v>0.11409999999999999</v>
      </c>
      <c r="F78" s="16">
        <v>1.1599999999999999</v>
      </c>
      <c r="G78" s="9">
        <v>0</v>
      </c>
      <c r="H78" s="9">
        <v>0</v>
      </c>
      <c r="I78" s="9">
        <v>0</v>
      </c>
      <c r="J78" s="16">
        <v>0</v>
      </c>
      <c r="K78" s="3">
        <v>0</v>
      </c>
      <c r="L78" s="3">
        <v>1</v>
      </c>
      <c r="M78" s="3">
        <v>-720</v>
      </c>
      <c r="N78" s="3">
        <v>720</v>
      </c>
      <c r="O78" s="3" t="s">
        <v>177</v>
      </c>
      <c r="P78" s="3"/>
    </row>
    <row r="79" spans="2:16" x14ac:dyDescent="0.25">
      <c r="B79" s="3">
        <v>52</v>
      </c>
      <c r="C79" s="3">
        <v>42</v>
      </c>
      <c r="D79" s="16">
        <v>4.0000000000000001E-3</v>
      </c>
      <c r="E79" s="16">
        <v>0.06</v>
      </c>
      <c r="F79" s="16">
        <v>2.25</v>
      </c>
      <c r="G79" s="9">
        <v>0</v>
      </c>
      <c r="H79" s="9">
        <v>0</v>
      </c>
      <c r="I79" s="9">
        <v>0</v>
      </c>
      <c r="J79" s="16">
        <v>0</v>
      </c>
      <c r="K79" s="3">
        <v>0</v>
      </c>
      <c r="L79" s="3">
        <v>1</v>
      </c>
      <c r="M79" s="3">
        <v>-720</v>
      </c>
      <c r="N79" s="3">
        <v>720</v>
      </c>
      <c r="O79" s="3" t="s">
        <v>177</v>
      </c>
      <c r="P79" s="3"/>
    </row>
    <row r="80" spans="2:16" x14ac:dyDescent="0.25">
      <c r="B80" s="3">
        <v>42</v>
      </c>
      <c r="C80" s="3">
        <v>41</v>
      </c>
      <c r="D80" s="16">
        <v>4.0000000000000001E-3</v>
      </c>
      <c r="E80" s="16">
        <v>0.06</v>
      </c>
      <c r="F80" s="16">
        <v>2.25</v>
      </c>
      <c r="G80" s="9">
        <v>0</v>
      </c>
      <c r="H80" s="9">
        <v>0</v>
      </c>
      <c r="I80" s="9">
        <v>0</v>
      </c>
      <c r="J80" s="16">
        <v>0</v>
      </c>
      <c r="K80" s="3">
        <v>0</v>
      </c>
      <c r="L80" s="3">
        <v>1</v>
      </c>
      <c r="M80" s="3">
        <v>-720</v>
      </c>
      <c r="N80" s="3">
        <v>720</v>
      </c>
      <c r="O80" s="3" t="s">
        <v>177</v>
      </c>
      <c r="P80" s="3"/>
    </row>
    <row r="81" spans="2:16" x14ac:dyDescent="0.25">
      <c r="B81" s="3">
        <v>41</v>
      </c>
      <c r="C81" s="3">
        <v>40</v>
      </c>
      <c r="D81" s="16">
        <v>6.0000000000000001E-3</v>
      </c>
      <c r="E81" s="16">
        <v>8.4000000000000005E-2</v>
      </c>
      <c r="F81" s="16">
        <v>3.15</v>
      </c>
      <c r="G81" s="9">
        <v>0</v>
      </c>
      <c r="H81" s="9">
        <v>0</v>
      </c>
      <c r="I81" s="9">
        <v>0</v>
      </c>
      <c r="J81" s="16">
        <v>0</v>
      </c>
      <c r="K81" s="3">
        <v>0</v>
      </c>
      <c r="L81" s="3">
        <v>1</v>
      </c>
      <c r="M81" s="3">
        <v>-720</v>
      </c>
      <c r="N81" s="3">
        <v>720</v>
      </c>
      <c r="O81" s="3" t="s">
        <v>177</v>
      </c>
      <c r="P81" s="3"/>
    </row>
    <row r="82" spans="2:16" x14ac:dyDescent="0.25">
      <c r="B82" s="3">
        <v>31</v>
      </c>
      <c r="C82" s="3">
        <v>62</v>
      </c>
      <c r="D82" s="16">
        <v>0</v>
      </c>
      <c r="E82" s="16">
        <v>2.5999999999999999E-2</v>
      </c>
      <c r="F82" s="16">
        <v>0</v>
      </c>
      <c r="G82" s="9">
        <v>0</v>
      </c>
      <c r="H82" s="9">
        <v>0</v>
      </c>
      <c r="I82" s="9">
        <v>0</v>
      </c>
      <c r="J82" s="16">
        <v>1.04</v>
      </c>
      <c r="K82" s="3">
        <v>0</v>
      </c>
      <c r="L82" s="3">
        <v>1</v>
      </c>
      <c r="M82" s="3">
        <v>-720</v>
      </c>
      <c r="N82" s="3">
        <v>720</v>
      </c>
      <c r="O82" s="3" t="s">
        <v>177</v>
      </c>
      <c r="P82" s="3"/>
    </row>
    <row r="83" spans="2:16" x14ac:dyDescent="0.25">
      <c r="B83" s="3">
        <v>32</v>
      </c>
      <c r="C83" s="3">
        <v>63</v>
      </c>
      <c r="D83" s="16">
        <v>0</v>
      </c>
      <c r="E83" s="16">
        <v>1.2999999999999999E-2</v>
      </c>
      <c r="F83" s="16">
        <v>0</v>
      </c>
      <c r="G83" s="9">
        <v>0</v>
      </c>
      <c r="H83" s="9">
        <v>0</v>
      </c>
      <c r="I83" s="9">
        <v>0</v>
      </c>
      <c r="J83" s="16">
        <v>1.04</v>
      </c>
      <c r="K83" s="3">
        <v>0</v>
      </c>
      <c r="L83" s="3">
        <v>1</v>
      </c>
      <c r="M83" s="3">
        <v>-720</v>
      </c>
      <c r="N83" s="3">
        <v>720</v>
      </c>
      <c r="O83" s="3" t="s">
        <v>177</v>
      </c>
      <c r="P83" s="3"/>
    </row>
    <row r="84" spans="2:16" x14ac:dyDescent="0.25">
      <c r="B84" s="3">
        <v>36</v>
      </c>
      <c r="C84" s="3">
        <v>64</v>
      </c>
      <c r="D84" s="16">
        <v>0</v>
      </c>
      <c r="E84" s="16">
        <v>7.4999999999999997E-3</v>
      </c>
      <c r="F84" s="16">
        <v>0</v>
      </c>
      <c r="G84" s="9">
        <v>0</v>
      </c>
      <c r="H84" s="9">
        <v>0</v>
      </c>
      <c r="I84" s="9">
        <v>0</v>
      </c>
      <c r="J84" s="16">
        <v>1.04</v>
      </c>
      <c r="K84" s="3">
        <v>0</v>
      </c>
      <c r="L84" s="3">
        <v>1</v>
      </c>
      <c r="M84" s="3">
        <v>-720</v>
      </c>
      <c r="N84" s="3">
        <v>720</v>
      </c>
      <c r="O84" s="3" t="s">
        <v>177</v>
      </c>
      <c r="P84" s="3"/>
    </row>
    <row r="85" spans="2:16" x14ac:dyDescent="0.25">
      <c r="B85" s="3">
        <v>37</v>
      </c>
      <c r="C85" s="3">
        <v>65</v>
      </c>
      <c r="D85" s="16">
        <v>0</v>
      </c>
      <c r="E85" s="16">
        <v>3.3E-3</v>
      </c>
      <c r="F85" s="16">
        <v>0</v>
      </c>
      <c r="G85" s="9">
        <v>0</v>
      </c>
      <c r="H85" s="9">
        <v>0</v>
      </c>
      <c r="I85" s="9">
        <v>0</v>
      </c>
      <c r="J85" s="16">
        <v>1.04</v>
      </c>
      <c r="K85" s="3">
        <v>0</v>
      </c>
      <c r="L85" s="3">
        <v>1</v>
      </c>
      <c r="M85" s="3">
        <v>-720</v>
      </c>
      <c r="N85" s="3">
        <v>720</v>
      </c>
      <c r="O85" s="3" t="s">
        <v>177</v>
      </c>
      <c r="P85" s="3"/>
    </row>
    <row r="86" spans="2:16" x14ac:dyDescent="0.25">
      <c r="B86" s="3">
        <v>41</v>
      </c>
      <c r="C86" s="3">
        <v>66</v>
      </c>
      <c r="D86" s="16">
        <v>0</v>
      </c>
      <c r="E86" s="16">
        <v>1.5E-3</v>
      </c>
      <c r="F86" s="16">
        <v>0</v>
      </c>
      <c r="G86" s="9">
        <v>0</v>
      </c>
      <c r="H86" s="9">
        <v>0</v>
      </c>
      <c r="I86" s="9">
        <v>0</v>
      </c>
      <c r="J86" s="16">
        <v>1</v>
      </c>
      <c r="K86" s="3">
        <v>0</v>
      </c>
      <c r="L86" s="3">
        <v>1</v>
      </c>
      <c r="M86" s="3">
        <v>-720</v>
      </c>
      <c r="N86" s="3">
        <v>720</v>
      </c>
      <c r="O86" s="3" t="s">
        <v>177</v>
      </c>
      <c r="P86" s="3"/>
    </row>
    <row r="87" spans="2:16" x14ac:dyDescent="0.25">
      <c r="B87" s="3">
        <v>42</v>
      </c>
      <c r="C87" s="3">
        <v>67</v>
      </c>
      <c r="D87" s="16">
        <v>0</v>
      </c>
      <c r="E87" s="16">
        <v>1.5E-3</v>
      </c>
      <c r="F87" s="16">
        <v>0</v>
      </c>
      <c r="G87" s="9">
        <v>0</v>
      </c>
      <c r="H87" s="9">
        <v>0</v>
      </c>
      <c r="I87" s="9">
        <v>0</v>
      </c>
      <c r="J87" s="16">
        <v>1</v>
      </c>
      <c r="K87" s="3">
        <v>0</v>
      </c>
      <c r="L87" s="3">
        <v>1</v>
      </c>
      <c r="M87" s="3">
        <v>-720</v>
      </c>
      <c r="N87" s="3">
        <v>720</v>
      </c>
      <c r="O87" s="3" t="s">
        <v>177</v>
      </c>
      <c r="P87" s="3"/>
    </row>
    <row r="88" spans="2:16" x14ac:dyDescent="0.25">
      <c r="B88" s="3">
        <v>52</v>
      </c>
      <c r="C88" s="3">
        <v>68</v>
      </c>
      <c r="D88" s="16">
        <v>0</v>
      </c>
      <c r="E88" s="16">
        <v>3.0000000000000001E-3</v>
      </c>
      <c r="F88" s="16">
        <v>0</v>
      </c>
      <c r="G88" s="9">
        <v>0</v>
      </c>
      <c r="H88" s="9">
        <v>0</v>
      </c>
      <c r="I88" s="9">
        <v>0</v>
      </c>
      <c r="J88" s="16">
        <v>1</v>
      </c>
      <c r="K88" s="3">
        <v>0</v>
      </c>
      <c r="L88" s="3">
        <v>1</v>
      </c>
      <c r="M88" s="3">
        <v>-720</v>
      </c>
      <c r="N88" s="3">
        <v>720</v>
      </c>
      <c r="O88" s="3" t="s">
        <v>177</v>
      </c>
      <c r="P88" s="3"/>
    </row>
    <row r="89" spans="2:16" x14ac:dyDescent="0.25">
      <c r="B89" s="3">
        <v>1</v>
      </c>
      <c r="C89" s="3">
        <v>27</v>
      </c>
      <c r="D89" s="16">
        <v>3.2000000000000001E-2</v>
      </c>
      <c r="E89" s="16">
        <v>0.32</v>
      </c>
      <c r="F89" s="16">
        <v>0.41</v>
      </c>
      <c r="G89" s="9">
        <v>0</v>
      </c>
      <c r="H89" s="9">
        <v>0</v>
      </c>
      <c r="I89" s="9">
        <v>0</v>
      </c>
      <c r="J89" s="16">
        <v>1</v>
      </c>
      <c r="K89" s="3">
        <v>0</v>
      </c>
      <c r="L89" s="3">
        <v>1</v>
      </c>
      <c r="M89" s="3">
        <v>-720</v>
      </c>
      <c r="N89" s="3">
        <v>720</v>
      </c>
      <c r="O89" s="3" t="s">
        <v>177</v>
      </c>
      <c r="P89" s="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7D94-7F5A-4778-B11E-7A4561DCEFFE}">
  <sheetPr>
    <tabColor theme="9" tint="0.79998168889431442"/>
  </sheetPr>
  <dimension ref="A1:G80"/>
  <sheetViews>
    <sheetView topLeftCell="A46" workbookViewId="0">
      <selection activeCell="C60" sqref="C60:C61"/>
    </sheetView>
  </sheetViews>
  <sheetFormatPr defaultRowHeight="15" x14ac:dyDescent="0.25"/>
  <cols>
    <col min="3" max="3" width="34.85546875" bestFit="1" customWidth="1"/>
    <col min="4" max="4" width="48.140625" bestFit="1" customWidth="1"/>
    <col min="5" max="5" width="24.42578125" bestFit="1" customWidth="1"/>
    <col min="6" max="6" width="5.5703125" bestFit="1" customWidth="1"/>
    <col min="7" max="7" width="33.28515625" bestFit="1" customWidth="1"/>
  </cols>
  <sheetData>
    <row r="1" spans="1:5" x14ac:dyDescent="0.25">
      <c r="A1" t="s">
        <v>272</v>
      </c>
    </row>
    <row r="2" spans="1:5" ht="30" x14ac:dyDescent="0.25">
      <c r="B2" s="4" t="s">
        <v>3</v>
      </c>
      <c r="C2" s="4" t="s">
        <v>30</v>
      </c>
      <c r="D2" s="4" t="s">
        <v>2</v>
      </c>
      <c r="E2" s="4" t="s">
        <v>85</v>
      </c>
    </row>
    <row r="3" spans="1:5" x14ac:dyDescent="0.25">
      <c r="B3" s="9">
        <v>1</v>
      </c>
      <c r="C3" s="38" t="s">
        <v>225</v>
      </c>
      <c r="D3" s="9" t="s">
        <v>188</v>
      </c>
      <c r="E3" s="9"/>
    </row>
    <row r="4" spans="1:5" x14ac:dyDescent="0.25">
      <c r="B4" s="9">
        <v>2</v>
      </c>
      <c r="C4" s="38" t="s">
        <v>224</v>
      </c>
      <c r="D4" s="9" t="s">
        <v>226</v>
      </c>
      <c r="E4" s="9"/>
    </row>
    <row r="5" spans="1:5" ht="30" x14ac:dyDescent="0.25">
      <c r="B5" s="9">
        <v>3</v>
      </c>
      <c r="C5" s="38" t="s">
        <v>223</v>
      </c>
      <c r="D5" s="36" t="s">
        <v>227</v>
      </c>
      <c r="E5" s="9"/>
    </row>
    <row r="6" spans="1:5" x14ac:dyDescent="0.25">
      <c r="B6" s="9">
        <v>4</v>
      </c>
      <c r="C6" s="38" t="s">
        <v>222</v>
      </c>
      <c r="D6" s="9"/>
      <c r="E6" s="9"/>
    </row>
    <row r="7" spans="1:5" x14ac:dyDescent="0.25">
      <c r="B7" s="9">
        <v>5</v>
      </c>
      <c r="C7" s="38" t="s">
        <v>189</v>
      </c>
      <c r="D7" s="3"/>
      <c r="E7" s="3"/>
    </row>
    <row r="8" spans="1:5" x14ac:dyDescent="0.25">
      <c r="B8" s="9">
        <v>6</v>
      </c>
      <c r="C8" s="38" t="s">
        <v>190</v>
      </c>
      <c r="D8" s="3"/>
      <c r="E8" s="3"/>
    </row>
    <row r="9" spans="1:5" x14ac:dyDescent="0.25">
      <c r="B9" s="9">
        <v>7</v>
      </c>
      <c r="C9" s="38" t="s">
        <v>191</v>
      </c>
      <c r="D9" s="3"/>
      <c r="E9" s="3"/>
    </row>
    <row r="10" spans="1:5" x14ac:dyDescent="0.25">
      <c r="B10" s="9">
        <v>8</v>
      </c>
      <c r="C10" s="38" t="s">
        <v>192</v>
      </c>
      <c r="D10" s="3"/>
      <c r="E10" s="3"/>
    </row>
    <row r="11" spans="1:5" x14ac:dyDescent="0.25">
      <c r="B11" s="9">
        <v>9</v>
      </c>
      <c r="C11" s="38" t="s">
        <v>193</v>
      </c>
      <c r="D11" s="3"/>
      <c r="E11" s="3"/>
    </row>
    <row r="12" spans="1:5" x14ac:dyDescent="0.25">
      <c r="B12" s="9">
        <v>10</v>
      </c>
      <c r="C12" s="38" t="s">
        <v>194</v>
      </c>
      <c r="D12" s="3"/>
      <c r="E12" s="3"/>
    </row>
    <row r="13" spans="1:5" x14ac:dyDescent="0.25">
      <c r="B13" s="9">
        <v>11</v>
      </c>
      <c r="C13" s="38" t="s">
        <v>195</v>
      </c>
      <c r="D13" s="3"/>
      <c r="E13" s="3"/>
    </row>
    <row r="14" spans="1:5" x14ac:dyDescent="0.25">
      <c r="B14" s="9">
        <v>12</v>
      </c>
      <c r="C14" s="38" t="s">
        <v>196</v>
      </c>
      <c r="D14" s="3"/>
      <c r="E14" s="3"/>
    </row>
    <row r="15" spans="1:5" x14ac:dyDescent="0.25">
      <c r="B15" s="9">
        <v>13</v>
      </c>
      <c r="C15" s="38" t="s">
        <v>197</v>
      </c>
      <c r="D15" s="3"/>
      <c r="E15" s="3"/>
    </row>
    <row r="16" spans="1:5" x14ac:dyDescent="0.25">
      <c r="B16" s="9">
        <v>14</v>
      </c>
      <c r="C16" s="38" t="s">
        <v>198</v>
      </c>
      <c r="D16" s="3"/>
      <c r="E16" s="3"/>
    </row>
    <row r="18" spans="1:7" x14ac:dyDescent="0.25">
      <c r="A18" t="s">
        <v>271</v>
      </c>
    </row>
    <row r="19" spans="1:7" ht="30" x14ac:dyDescent="0.25">
      <c r="A19" s="1"/>
      <c r="B19" s="4" t="s">
        <v>3</v>
      </c>
      <c r="C19" s="4" t="s">
        <v>30</v>
      </c>
      <c r="D19" s="4" t="s">
        <v>2</v>
      </c>
      <c r="E19" s="5" t="s">
        <v>85</v>
      </c>
      <c r="F19" s="4" t="s">
        <v>1</v>
      </c>
      <c r="G19" s="4" t="s">
        <v>0</v>
      </c>
    </row>
    <row r="20" spans="1:7" x14ac:dyDescent="0.25">
      <c r="B20" s="2">
        <v>1</v>
      </c>
      <c r="C20" s="3" t="s">
        <v>43</v>
      </c>
      <c r="D20" s="3" t="s">
        <v>44</v>
      </c>
      <c r="E20" s="3"/>
      <c r="F20" s="3">
        <v>1</v>
      </c>
      <c r="G20" s="3" t="s">
        <v>31</v>
      </c>
    </row>
    <row r="21" spans="1:7" x14ac:dyDescent="0.25">
      <c r="B21" s="2">
        <v>2</v>
      </c>
      <c r="C21" s="3" t="s">
        <v>45</v>
      </c>
      <c r="D21" s="3" t="s">
        <v>46</v>
      </c>
      <c r="E21" s="3"/>
      <c r="F21" s="3">
        <v>4</v>
      </c>
      <c r="G21" s="3" t="s">
        <v>34</v>
      </c>
    </row>
    <row r="22" spans="1:7" x14ac:dyDescent="0.25">
      <c r="B22" s="2">
        <v>3</v>
      </c>
      <c r="C22" s="3" t="s">
        <v>47</v>
      </c>
      <c r="D22" s="3" t="s">
        <v>48</v>
      </c>
      <c r="E22" s="3"/>
      <c r="F22" s="3">
        <v>5</v>
      </c>
      <c r="G22" s="3" t="s">
        <v>35</v>
      </c>
    </row>
    <row r="23" spans="1:7" x14ac:dyDescent="0.25">
      <c r="B23" s="2">
        <v>4</v>
      </c>
      <c r="C23" s="3" t="s">
        <v>49</v>
      </c>
      <c r="D23" s="3" t="s">
        <v>50</v>
      </c>
      <c r="E23" s="3"/>
      <c r="F23" s="3">
        <v>11</v>
      </c>
      <c r="G23" s="3" t="s">
        <v>41</v>
      </c>
    </row>
    <row r="24" spans="1:7" x14ac:dyDescent="0.25">
      <c r="B24" s="2">
        <v>5</v>
      </c>
      <c r="C24" s="3" t="s">
        <v>51</v>
      </c>
      <c r="D24" s="3" t="s">
        <v>52</v>
      </c>
      <c r="E24" s="3"/>
      <c r="F24" s="3">
        <v>12</v>
      </c>
      <c r="G24" s="3" t="s">
        <v>42</v>
      </c>
    </row>
    <row r="25" spans="1:7" x14ac:dyDescent="0.25">
      <c r="B25" s="2">
        <v>6</v>
      </c>
      <c r="C25" s="3" t="s">
        <v>53</v>
      </c>
      <c r="D25" s="3" t="s">
        <v>54</v>
      </c>
      <c r="E25" s="3" t="s">
        <v>123</v>
      </c>
      <c r="F25" s="3"/>
      <c r="G25" s="3"/>
    </row>
    <row r="26" spans="1:7" x14ac:dyDescent="0.25">
      <c r="B26" s="2">
        <v>7</v>
      </c>
      <c r="C26" s="3" t="s">
        <v>55</v>
      </c>
      <c r="D26" s="3" t="s">
        <v>56</v>
      </c>
      <c r="E26" s="3" t="s">
        <v>124</v>
      </c>
      <c r="F26" s="3"/>
      <c r="G26" s="3"/>
    </row>
    <row r="27" spans="1:7" x14ac:dyDescent="0.25">
      <c r="B27" s="2">
        <v>8</v>
      </c>
      <c r="C27" s="3" t="s">
        <v>57</v>
      </c>
      <c r="D27" s="3" t="s">
        <v>58</v>
      </c>
      <c r="E27" s="3" t="s">
        <v>123</v>
      </c>
      <c r="F27" s="3"/>
      <c r="G27" s="3"/>
    </row>
    <row r="28" spans="1:7" x14ac:dyDescent="0.25">
      <c r="B28" s="2">
        <v>9</v>
      </c>
      <c r="C28" s="3" t="s">
        <v>59</v>
      </c>
      <c r="D28" s="3" t="s">
        <v>60</v>
      </c>
      <c r="E28" s="3" t="s">
        <v>125</v>
      </c>
      <c r="F28" s="3"/>
      <c r="G28" s="3"/>
    </row>
    <row r="29" spans="1:7" x14ac:dyDescent="0.25">
      <c r="B29" s="2">
        <v>10</v>
      </c>
      <c r="C29" s="3" t="s">
        <v>61</v>
      </c>
      <c r="D29" s="3" t="s">
        <v>62</v>
      </c>
      <c r="E29" s="3" t="s">
        <v>126</v>
      </c>
      <c r="F29" s="3"/>
      <c r="G29" s="3"/>
    </row>
    <row r="30" spans="1:7" x14ac:dyDescent="0.25">
      <c r="B30" s="2">
        <v>11</v>
      </c>
      <c r="C30" s="3" t="s">
        <v>63</v>
      </c>
      <c r="D30" s="3" t="s">
        <v>64</v>
      </c>
      <c r="E30" s="3" t="s">
        <v>127</v>
      </c>
      <c r="F30" s="3"/>
      <c r="G30" s="3"/>
    </row>
    <row r="31" spans="1:7" x14ac:dyDescent="0.25">
      <c r="B31" s="2">
        <v>12</v>
      </c>
      <c r="C31" s="3" t="s">
        <v>65</v>
      </c>
      <c r="D31" s="3" t="s">
        <v>66</v>
      </c>
      <c r="E31" s="3" t="s">
        <v>127</v>
      </c>
      <c r="F31" s="3"/>
      <c r="G31" s="3"/>
    </row>
    <row r="32" spans="1:7" x14ac:dyDescent="0.25">
      <c r="B32" s="2">
        <v>13</v>
      </c>
      <c r="C32" s="3" t="s">
        <v>67</v>
      </c>
      <c r="D32" s="3" t="s">
        <v>68</v>
      </c>
      <c r="E32" s="3" t="s">
        <v>127</v>
      </c>
      <c r="F32" s="3"/>
      <c r="G32" s="3"/>
    </row>
    <row r="33" spans="1:7" x14ac:dyDescent="0.25">
      <c r="B33" s="2">
        <v>14</v>
      </c>
      <c r="C33" s="3" t="s">
        <v>69</v>
      </c>
      <c r="D33" s="3" t="s">
        <v>70</v>
      </c>
      <c r="E33" s="3" t="s">
        <v>127</v>
      </c>
      <c r="F33" s="3"/>
      <c r="G33" s="3"/>
    </row>
    <row r="34" spans="1:7" x14ac:dyDescent="0.25">
      <c r="B34" s="2">
        <v>15</v>
      </c>
      <c r="C34" s="3" t="s">
        <v>71</v>
      </c>
      <c r="D34" s="3" t="s">
        <v>72</v>
      </c>
      <c r="E34" s="3" t="s">
        <v>127</v>
      </c>
      <c r="F34" s="3"/>
      <c r="G34" s="3"/>
    </row>
    <row r="35" spans="1:7" x14ac:dyDescent="0.25">
      <c r="B35" s="2">
        <v>16</v>
      </c>
      <c r="C35" s="3" t="s">
        <v>73</v>
      </c>
      <c r="D35" s="3" t="s">
        <v>74</v>
      </c>
      <c r="E35" s="3" t="s">
        <v>127</v>
      </c>
      <c r="F35" s="3"/>
      <c r="G35" s="3"/>
    </row>
    <row r="36" spans="1:7" x14ac:dyDescent="0.25">
      <c r="B36" s="2">
        <v>17</v>
      </c>
      <c r="C36" s="3" t="s">
        <v>75</v>
      </c>
      <c r="D36" s="3" t="s">
        <v>76</v>
      </c>
      <c r="E36" s="3" t="s">
        <v>128</v>
      </c>
      <c r="F36" s="3"/>
      <c r="G36" s="3"/>
    </row>
    <row r="37" spans="1:7" x14ac:dyDescent="0.25">
      <c r="B37" s="2">
        <v>18</v>
      </c>
      <c r="C37" s="3" t="s">
        <v>77</v>
      </c>
      <c r="D37" s="3" t="s">
        <v>78</v>
      </c>
      <c r="E37" s="3" t="s">
        <v>131</v>
      </c>
      <c r="F37" s="3"/>
      <c r="G37" s="3"/>
    </row>
    <row r="38" spans="1:7" x14ac:dyDescent="0.25">
      <c r="B38" s="2">
        <v>19</v>
      </c>
      <c r="C38" s="3" t="s">
        <v>79</v>
      </c>
      <c r="D38" s="3" t="s">
        <v>80</v>
      </c>
      <c r="E38" s="3" t="s">
        <v>132</v>
      </c>
      <c r="F38" s="3"/>
      <c r="G38" s="3"/>
    </row>
    <row r="39" spans="1:7" x14ac:dyDescent="0.25">
      <c r="B39" s="2">
        <v>20</v>
      </c>
      <c r="C39" s="3" t="s">
        <v>81</v>
      </c>
      <c r="D39" s="3" t="s">
        <v>82</v>
      </c>
      <c r="E39" s="3" t="s">
        <v>129</v>
      </c>
      <c r="F39" s="3"/>
      <c r="G39" s="3"/>
    </row>
    <row r="40" spans="1:7" x14ac:dyDescent="0.25">
      <c r="B40" s="2">
        <v>21</v>
      </c>
      <c r="C40" s="3" t="s">
        <v>83</v>
      </c>
      <c r="D40" s="3" t="s">
        <v>84</v>
      </c>
      <c r="E40" s="3" t="s">
        <v>130</v>
      </c>
      <c r="F40" s="3"/>
      <c r="G40" s="3"/>
    </row>
    <row r="42" spans="1:7" x14ac:dyDescent="0.25">
      <c r="A42" t="s">
        <v>270</v>
      </c>
    </row>
    <row r="43" spans="1:7" ht="30" x14ac:dyDescent="0.25">
      <c r="B43" s="4" t="s">
        <v>3</v>
      </c>
      <c r="C43" s="4" t="s">
        <v>30</v>
      </c>
      <c r="D43" s="4" t="s">
        <v>2</v>
      </c>
      <c r="E43" s="4" t="s">
        <v>85</v>
      </c>
      <c r="F43" s="14"/>
    </row>
    <row r="44" spans="1:7" x14ac:dyDescent="0.25">
      <c r="B44" s="9">
        <v>1</v>
      </c>
      <c r="C44" s="9" t="s">
        <v>178</v>
      </c>
      <c r="D44" s="9" t="s">
        <v>179</v>
      </c>
      <c r="E44" s="9"/>
      <c r="F44" s="14"/>
    </row>
    <row r="45" spans="1:7" x14ac:dyDescent="0.25">
      <c r="B45" s="9">
        <v>2</v>
      </c>
      <c r="C45" s="9" t="s">
        <v>180</v>
      </c>
      <c r="D45" s="9" t="s">
        <v>181</v>
      </c>
      <c r="E45" s="9"/>
      <c r="F45" s="14"/>
    </row>
    <row r="46" spans="1:7" x14ac:dyDescent="0.25">
      <c r="B46" s="9">
        <v>3</v>
      </c>
      <c r="C46" s="9" t="s">
        <v>182</v>
      </c>
      <c r="D46" s="9" t="s">
        <v>183</v>
      </c>
      <c r="E46" s="9"/>
      <c r="F46" s="14"/>
    </row>
    <row r="47" spans="1:7" ht="30" x14ac:dyDescent="0.25">
      <c r="B47" s="9">
        <v>4</v>
      </c>
      <c r="C47" s="9" t="s">
        <v>184</v>
      </c>
      <c r="D47" s="36" t="s">
        <v>185</v>
      </c>
      <c r="E47" s="9"/>
      <c r="F47" s="14"/>
    </row>
    <row r="48" spans="1:7" x14ac:dyDescent="0.25">
      <c r="B48" s="9">
        <v>5</v>
      </c>
      <c r="C48" s="9" t="s">
        <v>186</v>
      </c>
      <c r="D48" s="9" t="s">
        <v>187</v>
      </c>
      <c r="E48" s="9"/>
      <c r="F48" s="14"/>
    </row>
    <row r="50" spans="1:7" x14ac:dyDescent="0.25">
      <c r="A50" t="s">
        <v>273</v>
      </c>
    </row>
    <row r="51" spans="1:7" ht="30" x14ac:dyDescent="0.25">
      <c r="B51" s="4" t="s">
        <v>3</v>
      </c>
      <c r="C51" s="4" t="s">
        <v>30</v>
      </c>
      <c r="D51" s="4" t="s">
        <v>2</v>
      </c>
      <c r="E51" s="5" t="s">
        <v>85</v>
      </c>
      <c r="F51" s="4" t="s">
        <v>1</v>
      </c>
      <c r="G51" s="4" t="s">
        <v>0</v>
      </c>
    </row>
    <row r="52" spans="1:7" x14ac:dyDescent="0.25">
      <c r="B52" s="2">
        <v>1</v>
      </c>
      <c r="C52" s="3" t="s">
        <v>4</v>
      </c>
      <c r="D52" s="3" t="s">
        <v>5</v>
      </c>
      <c r="E52" s="3"/>
      <c r="F52" s="3">
        <v>1</v>
      </c>
      <c r="G52" s="3" t="s">
        <v>31</v>
      </c>
    </row>
    <row r="53" spans="1:7" x14ac:dyDescent="0.25">
      <c r="B53" s="2">
        <v>2</v>
      </c>
      <c r="C53" s="3" t="s">
        <v>6</v>
      </c>
      <c r="D53" s="3" t="s">
        <v>7</v>
      </c>
      <c r="E53" s="3"/>
      <c r="F53" s="3">
        <v>10</v>
      </c>
      <c r="G53" s="3" t="s">
        <v>40</v>
      </c>
    </row>
    <row r="54" spans="1:7" x14ac:dyDescent="0.25">
      <c r="B54" s="2">
        <v>3</v>
      </c>
      <c r="C54" s="3" t="s">
        <v>8</v>
      </c>
      <c r="D54" s="3" t="s">
        <v>9</v>
      </c>
      <c r="E54" s="3"/>
      <c r="F54" s="3">
        <v>6</v>
      </c>
      <c r="G54" s="3" t="s">
        <v>36</v>
      </c>
    </row>
    <row r="55" spans="1:7" x14ac:dyDescent="0.25">
      <c r="B55" s="2">
        <v>4</v>
      </c>
      <c r="C55" s="3" t="s">
        <v>10</v>
      </c>
      <c r="D55" s="3" t="s">
        <v>11</v>
      </c>
      <c r="E55" s="3"/>
      <c r="F55" s="3">
        <v>7</v>
      </c>
      <c r="G55" s="3" t="s">
        <v>37</v>
      </c>
    </row>
    <row r="56" spans="1:7" x14ac:dyDescent="0.25">
      <c r="B56" s="2">
        <v>5</v>
      </c>
      <c r="C56" s="3" t="s">
        <v>12</v>
      </c>
      <c r="D56" s="3" t="s">
        <v>13</v>
      </c>
      <c r="E56" s="3"/>
      <c r="F56" s="3">
        <v>8</v>
      </c>
      <c r="G56" s="3" t="s">
        <v>38</v>
      </c>
    </row>
    <row r="57" spans="1:7" x14ac:dyDescent="0.25">
      <c r="B57" s="2">
        <v>6</v>
      </c>
      <c r="C57" s="3" t="s">
        <v>14</v>
      </c>
      <c r="D57" s="3" t="s">
        <v>15</v>
      </c>
      <c r="E57" s="3"/>
      <c r="F57" s="3">
        <v>9</v>
      </c>
      <c r="G57" s="3" t="s">
        <v>39</v>
      </c>
    </row>
    <row r="58" spans="1:7" x14ac:dyDescent="0.25">
      <c r="B58" s="2">
        <v>7</v>
      </c>
      <c r="C58" s="3" t="s">
        <v>16</v>
      </c>
      <c r="D58" s="3" t="s">
        <v>17</v>
      </c>
      <c r="E58" s="3" t="s">
        <v>119</v>
      </c>
      <c r="F58" s="3"/>
      <c r="G58" s="3"/>
    </row>
    <row r="59" spans="1:7" x14ac:dyDescent="0.25">
      <c r="B59" s="2">
        <v>8</v>
      </c>
      <c r="C59" s="3" t="s">
        <v>18</v>
      </c>
      <c r="D59" s="3" t="s">
        <v>19</v>
      </c>
      <c r="E59" s="3"/>
      <c r="F59" s="3">
        <v>2</v>
      </c>
      <c r="G59" s="3" t="s">
        <v>32</v>
      </c>
    </row>
    <row r="60" spans="1:7" x14ac:dyDescent="0.25">
      <c r="B60" s="2">
        <v>9</v>
      </c>
      <c r="C60" s="3" t="s">
        <v>20</v>
      </c>
      <c r="D60" s="3" t="s">
        <v>21</v>
      </c>
      <c r="E60" s="3"/>
      <c r="F60" s="3">
        <v>3</v>
      </c>
      <c r="G60" s="3" t="s">
        <v>33</v>
      </c>
    </row>
    <row r="61" spans="1:7" x14ac:dyDescent="0.25">
      <c r="B61" s="2">
        <v>10</v>
      </c>
      <c r="C61" s="3" t="s">
        <v>22</v>
      </c>
      <c r="D61" s="3" t="s">
        <v>23</v>
      </c>
      <c r="E61" s="3" t="s">
        <v>120</v>
      </c>
      <c r="F61" s="3"/>
      <c r="G61" s="3"/>
    </row>
    <row r="62" spans="1:7" x14ac:dyDescent="0.25">
      <c r="B62" s="2">
        <v>11</v>
      </c>
      <c r="C62" s="3" t="s">
        <v>24</v>
      </c>
      <c r="D62" s="3" t="s">
        <v>25</v>
      </c>
      <c r="E62" s="3" t="s">
        <v>119</v>
      </c>
      <c r="F62" s="3"/>
      <c r="G62" s="3"/>
    </row>
    <row r="63" spans="1:7" x14ac:dyDescent="0.25">
      <c r="B63" s="2">
        <v>12</v>
      </c>
      <c r="C63" s="3" t="s">
        <v>26</v>
      </c>
      <c r="D63" s="3" t="s">
        <v>27</v>
      </c>
      <c r="E63" s="3" t="s">
        <v>121</v>
      </c>
      <c r="F63" s="3"/>
      <c r="G63" s="3"/>
    </row>
    <row r="64" spans="1:7" x14ac:dyDescent="0.25">
      <c r="B64" s="2">
        <v>13</v>
      </c>
      <c r="C64" s="3" t="s">
        <v>28</v>
      </c>
      <c r="D64" s="3" t="s">
        <v>29</v>
      </c>
      <c r="E64" s="3" t="s">
        <v>122</v>
      </c>
      <c r="F64" s="3"/>
      <c r="G64" s="3"/>
    </row>
    <row r="66" spans="1:7" x14ac:dyDescent="0.25">
      <c r="A66" t="s">
        <v>274</v>
      </c>
    </row>
    <row r="67" spans="1:7" ht="30" x14ac:dyDescent="0.25">
      <c r="B67" s="4" t="s">
        <v>3</v>
      </c>
      <c r="C67" s="4" t="s">
        <v>30</v>
      </c>
      <c r="D67" s="4" t="s">
        <v>2</v>
      </c>
      <c r="E67" s="4" t="s">
        <v>85</v>
      </c>
      <c r="F67" s="4" t="s">
        <v>1</v>
      </c>
      <c r="G67" s="4" t="s">
        <v>0</v>
      </c>
    </row>
    <row r="68" spans="1:7" x14ac:dyDescent="0.25">
      <c r="B68" s="2">
        <v>1</v>
      </c>
      <c r="C68" s="3" t="s">
        <v>86</v>
      </c>
      <c r="D68" s="3" t="s">
        <v>87</v>
      </c>
      <c r="E68" s="3"/>
      <c r="F68" s="3">
        <v>1</v>
      </c>
      <c r="G68" s="3" t="s">
        <v>112</v>
      </c>
    </row>
    <row r="69" spans="1:7" x14ac:dyDescent="0.25">
      <c r="B69" s="2">
        <v>2</v>
      </c>
      <c r="C69" s="3" t="s">
        <v>88</v>
      </c>
      <c r="D69" s="3" t="s">
        <v>89</v>
      </c>
      <c r="E69" s="3"/>
      <c r="F69" s="3">
        <v>2</v>
      </c>
      <c r="G69" s="3" t="s">
        <v>113</v>
      </c>
    </row>
    <row r="70" spans="1:7" x14ac:dyDescent="0.25">
      <c r="B70" s="2">
        <v>3</v>
      </c>
      <c r="C70" s="3" t="s">
        <v>90</v>
      </c>
      <c r="D70" s="3" t="s">
        <v>91</v>
      </c>
      <c r="E70" s="3"/>
      <c r="F70" s="3">
        <v>3</v>
      </c>
      <c r="G70" s="3" t="s">
        <v>114</v>
      </c>
    </row>
    <row r="71" spans="1:7" x14ac:dyDescent="0.25">
      <c r="B71" s="2">
        <v>4</v>
      </c>
      <c r="C71" s="3" t="s">
        <v>92</v>
      </c>
      <c r="D71" s="3" t="s">
        <v>93</v>
      </c>
      <c r="E71" s="3"/>
      <c r="F71" s="3">
        <v>4</v>
      </c>
      <c r="G71" s="3" t="s">
        <v>115</v>
      </c>
    </row>
    <row r="72" spans="1:7" x14ac:dyDescent="0.25">
      <c r="B72" s="2">
        <v>5</v>
      </c>
      <c r="C72" s="3" t="s">
        <v>94</v>
      </c>
      <c r="D72" s="3" t="s">
        <v>95</v>
      </c>
      <c r="E72" s="3"/>
      <c r="F72" s="3">
        <v>5</v>
      </c>
      <c r="G72" s="3" t="s">
        <v>116</v>
      </c>
    </row>
    <row r="73" spans="1:7" x14ac:dyDescent="0.25">
      <c r="B73" s="2">
        <v>6</v>
      </c>
      <c r="C73" s="3" t="s">
        <v>96</v>
      </c>
      <c r="D73" s="3" t="s">
        <v>97</v>
      </c>
      <c r="E73" s="3" t="s">
        <v>133</v>
      </c>
      <c r="F73" s="3"/>
      <c r="G73" s="3"/>
    </row>
    <row r="74" spans="1:7" x14ac:dyDescent="0.25">
      <c r="B74" s="2">
        <v>7</v>
      </c>
      <c r="C74" s="3" t="s">
        <v>98</v>
      </c>
      <c r="D74" s="3" t="s">
        <v>99</v>
      </c>
      <c r="E74" s="3" t="s">
        <v>134</v>
      </c>
      <c r="F74" s="3"/>
      <c r="G74" s="3"/>
    </row>
    <row r="75" spans="1:7" x14ac:dyDescent="0.25">
      <c r="B75" s="2">
        <v>8</v>
      </c>
      <c r="C75" s="3" t="s">
        <v>100</v>
      </c>
      <c r="D75" s="3" t="s">
        <v>101</v>
      </c>
      <c r="E75" s="3" t="s">
        <v>135</v>
      </c>
      <c r="F75" s="3"/>
      <c r="G75" s="3"/>
    </row>
    <row r="76" spans="1:7" x14ac:dyDescent="0.25">
      <c r="B76" s="2">
        <v>9</v>
      </c>
      <c r="C76" s="3" t="s">
        <v>102</v>
      </c>
      <c r="D76" s="3" t="s">
        <v>103</v>
      </c>
      <c r="E76" s="3"/>
      <c r="F76" s="3">
        <v>6</v>
      </c>
      <c r="G76" s="3" t="s">
        <v>117</v>
      </c>
    </row>
    <row r="77" spans="1:7" x14ac:dyDescent="0.25">
      <c r="B77" s="2">
        <v>10</v>
      </c>
      <c r="C77" s="3" t="s">
        <v>104</v>
      </c>
      <c r="D77" s="3" t="s">
        <v>105</v>
      </c>
      <c r="E77" s="3"/>
      <c r="F77" s="3">
        <v>7</v>
      </c>
      <c r="G77" s="3" t="s">
        <v>118</v>
      </c>
    </row>
    <row r="78" spans="1:7" x14ac:dyDescent="0.25">
      <c r="B78" s="2">
        <v>11</v>
      </c>
      <c r="C78" s="3" t="s">
        <v>106</v>
      </c>
      <c r="D78" s="3" t="s">
        <v>107</v>
      </c>
      <c r="E78" s="3" t="s">
        <v>123</v>
      </c>
      <c r="F78" s="3"/>
      <c r="G78" s="3"/>
    </row>
    <row r="79" spans="1:7" x14ac:dyDescent="0.25">
      <c r="B79" s="2">
        <v>12</v>
      </c>
      <c r="C79" s="3" t="s">
        <v>108</v>
      </c>
      <c r="D79" s="3" t="s">
        <v>109</v>
      </c>
      <c r="E79" s="3" t="s">
        <v>136</v>
      </c>
      <c r="F79" s="3"/>
      <c r="G79" s="3"/>
    </row>
    <row r="80" spans="1:7" x14ac:dyDescent="0.25">
      <c r="B80" s="2">
        <v>13</v>
      </c>
      <c r="C80" s="3" t="s">
        <v>110</v>
      </c>
      <c r="D80" s="3" t="s">
        <v>111</v>
      </c>
      <c r="E80" s="3" t="s">
        <v>137</v>
      </c>
      <c r="F80" s="3"/>
      <c r="G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Figure_latex</vt:lpstr>
      <vt:lpstr>Figure</vt:lpstr>
      <vt:lpstr>xgd_uc</vt:lpstr>
      <vt:lpstr>mpc.gen</vt:lpstr>
      <vt:lpstr>mpc.gencost</vt:lpstr>
      <vt:lpstr>mpc.bus</vt:lpstr>
      <vt:lpstr>mpc.branch</vt:lpstr>
      <vt:lpstr>Defn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Burchett</dc:creator>
  <cp:lastModifiedBy>Stephen Burchett</cp:lastModifiedBy>
  <cp:lastPrinted>2018-11-04T00:34:12Z</cp:lastPrinted>
  <dcterms:created xsi:type="dcterms:W3CDTF">2017-06-08T20:41:30Z</dcterms:created>
  <dcterms:modified xsi:type="dcterms:W3CDTF">2018-11-29T15:31:56Z</dcterms:modified>
</cp:coreProperties>
</file>