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alkin/Desktop/"/>
    </mc:Choice>
  </mc:AlternateContent>
  <xr:revisionPtr revIDLastSave="0" documentId="8_{8EDDB24A-80DB-334B-BD86-9D6BA15330D8}" xr6:coauthVersionLast="45" xr6:coauthVersionMax="45" xr10:uidLastSave="{00000000-0000-0000-0000-000000000000}"/>
  <bookViews>
    <workbookView xWindow="20" yWindow="460" windowWidth="22480" windowHeight="16000" xr2:uid="{12EB6555-93AE-5746-B4F1-B2A40EF2CFA9}"/>
  </bookViews>
  <sheets>
    <sheet name="Max Power" sheetId="4" r:id="rId1"/>
    <sheet name="Min Power" sheetId="5" r:id="rId2"/>
    <sheet name="Mean Ramp Rates" sheetId="3" r:id="rId3"/>
    <sheet name="Generator Scenarios" sheetId="2" r:id="rId4"/>
    <sheet name="Peakers 2020 Max Power" sheetId="7" r:id="rId5"/>
    <sheet name="RE base case" sheetId="14" r:id="rId6"/>
    <sheet name="Proposed Gen Additions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4" l="1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C19" i="14"/>
  <c r="B27" i="14"/>
  <c r="D27" i="14"/>
  <c r="D30" i="14"/>
  <c r="B36" i="2"/>
  <c r="B37" i="2"/>
  <c r="B38" i="2"/>
  <c r="B39" i="2"/>
  <c r="B42" i="2"/>
  <c r="B43" i="2"/>
  <c r="B25" i="2"/>
  <c r="B26" i="2"/>
  <c r="B27" i="2"/>
  <c r="B28" i="2"/>
  <c r="J3" i="18" l="1"/>
  <c r="J6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5" i="18"/>
  <c r="J4" i="18"/>
  <c r="O4" i="5"/>
  <c r="O3" i="4"/>
  <c r="O10" i="3"/>
  <c r="O9" i="3"/>
  <c r="O8" i="3"/>
  <c r="O6" i="3"/>
  <c r="O5" i="3"/>
  <c r="O4" i="3"/>
  <c r="O7" i="3"/>
  <c r="O3" i="3"/>
  <c r="P4" i="5"/>
  <c r="P5" i="5"/>
  <c r="P6" i="5"/>
  <c r="P7" i="5"/>
  <c r="P8" i="5"/>
  <c r="P9" i="5"/>
  <c r="P10" i="5"/>
  <c r="P3" i="5"/>
  <c r="O5" i="5"/>
  <c r="O6" i="5"/>
  <c r="O7" i="5"/>
  <c r="O8" i="5"/>
  <c r="O9" i="5"/>
  <c r="O10" i="5"/>
  <c r="O3" i="5"/>
  <c r="P4" i="4"/>
  <c r="P5" i="4"/>
  <c r="P6" i="4"/>
  <c r="P7" i="4"/>
  <c r="P8" i="4"/>
  <c r="P9" i="4"/>
  <c r="P10" i="4"/>
  <c r="P3" i="4"/>
  <c r="O4" i="4"/>
  <c r="O5" i="4"/>
  <c r="O6" i="4"/>
  <c r="O7" i="4"/>
  <c r="O8" i="4"/>
  <c r="O9" i="4"/>
  <c r="O10" i="4"/>
</calcChain>
</file>

<file path=xl/sharedStrings.xml><?xml version="1.0" encoding="utf-8"?>
<sst xmlns="http://schemas.openxmlformats.org/spreadsheetml/2006/main" count="506" uniqueCount="227">
  <si>
    <t>Zone</t>
  </si>
  <si>
    <t>Ramp</t>
  </si>
  <si>
    <t>A</t>
  </si>
  <si>
    <t>B</t>
  </si>
  <si>
    <t>C</t>
  </si>
  <si>
    <t>E</t>
  </si>
  <si>
    <t>F</t>
  </si>
  <si>
    <t>G</t>
  </si>
  <si>
    <t>J</t>
  </si>
  <si>
    <t>K</t>
  </si>
  <si>
    <t>D</t>
  </si>
  <si>
    <t>Model Units</t>
  </si>
  <si>
    <t>CC A2F</t>
  </si>
  <si>
    <t>CC NYC</t>
  </si>
  <si>
    <t>GT NYC</t>
  </si>
  <si>
    <t>GT LI</t>
  </si>
  <si>
    <t>Steam A2F</t>
  </si>
  <si>
    <t>Steam GHI</t>
  </si>
  <si>
    <t>Steam NYC</t>
  </si>
  <si>
    <t>Steam LI</t>
  </si>
  <si>
    <t>Pmin</t>
  </si>
  <si>
    <t>Pmax</t>
  </si>
  <si>
    <t>Ramp (MW/min)</t>
  </si>
  <si>
    <t>Jan</t>
  </si>
  <si>
    <t>Feb</t>
  </si>
  <si>
    <t>Mar</t>
  </si>
  <si>
    <t>Apr</t>
  </si>
  <si>
    <t>May</t>
  </si>
  <si>
    <t>June</t>
  </si>
  <si>
    <t>July</t>
  </si>
  <si>
    <t>Aug</t>
  </si>
  <si>
    <t xml:space="preserve">Sep </t>
  </si>
  <si>
    <t>Oct</t>
  </si>
  <si>
    <t>Nov</t>
  </si>
  <si>
    <t>Dec</t>
  </si>
  <si>
    <t>Max Power</t>
  </si>
  <si>
    <t>Min Power</t>
  </si>
  <si>
    <t>Max Power Output occuring at the same hour, for one day each month</t>
  </si>
  <si>
    <t>Max</t>
  </si>
  <si>
    <t>Average</t>
  </si>
  <si>
    <t>AVERAGE (MW/min)</t>
  </si>
  <si>
    <t>A2F cc</t>
  </si>
  <si>
    <t>A2F steam</t>
  </si>
  <si>
    <t>NYC cc</t>
  </si>
  <si>
    <t>NYC gt</t>
  </si>
  <si>
    <t>LI gt</t>
  </si>
  <si>
    <t>GHI steam</t>
  </si>
  <si>
    <t>NYC steam</t>
  </si>
  <si>
    <t>LI steam</t>
  </si>
  <si>
    <t>Split the 107 to be removed from A-I evenly between A2F and G-I</t>
  </si>
  <si>
    <t>Owner</t>
  </si>
  <si>
    <t>Station</t>
  </si>
  <si>
    <t>Proposed Date (M-YY)</t>
  </si>
  <si>
    <t>Nameplate Rating (MW)</t>
  </si>
  <si>
    <t>Requested CRIS (MW)</t>
  </si>
  <si>
    <t>Unit Type</t>
  </si>
  <si>
    <t>Cassadaga Wind, LLC</t>
  </si>
  <si>
    <t>Cassadaga Wind</t>
  </si>
  <si>
    <t>wind</t>
  </si>
  <si>
    <t>Baron Winds, LLC</t>
  </si>
  <si>
    <t>Baron Winds</t>
  </si>
  <si>
    <t>NextEra Energy Resources, LLC</t>
  </si>
  <si>
    <t>Eight Point Wind Enery Center</t>
  </si>
  <si>
    <t>Anbaric Development Parners, LLC</t>
  </si>
  <si>
    <t>Poseidon Offshore</t>
  </si>
  <si>
    <t>Taylor Biomass Energy Montgomery, LLC</t>
  </si>
  <si>
    <t>Taylor Biomass</t>
  </si>
  <si>
    <t>biomass</t>
  </si>
  <si>
    <t>NRG Berrians East Development, LLC</t>
  </si>
  <si>
    <t>Berrians East Replacement</t>
  </si>
  <si>
    <t>combustion turbines</t>
  </si>
  <si>
    <t>Cricket Valley Energy Center, LLC</t>
  </si>
  <si>
    <t>Cricket Valley Energy Center II</t>
  </si>
  <si>
    <t>combined cycle</t>
  </si>
  <si>
    <t>EDP Renewables North America</t>
  </si>
  <si>
    <t>Arkwright Summit</t>
  </si>
  <si>
    <t>AG Energy, LP</t>
  </si>
  <si>
    <t>Ogdensburg</t>
  </si>
  <si>
    <t>Apex Clean Energy LLC</t>
  </si>
  <si>
    <t>Galloo Island Wind</t>
  </si>
  <si>
    <t>RES America Development Inc</t>
  </si>
  <si>
    <t>Ball Hill Wind</t>
  </si>
  <si>
    <t>Renovo Energy Cente, LLC</t>
  </si>
  <si>
    <t>Alabama Ledge Wind Farm LLC</t>
  </si>
  <si>
    <t>Renovo Energy Center</t>
  </si>
  <si>
    <t>Alabama Ledge Wind</t>
  </si>
  <si>
    <t>RES America Developments LLC</t>
  </si>
  <si>
    <t>High Top Solar</t>
  </si>
  <si>
    <t>solar</t>
  </si>
  <si>
    <t>Rolling Upland Wind</t>
  </si>
  <si>
    <t>NYC Energy LLC</t>
  </si>
  <si>
    <t>NYC Energy</t>
  </si>
  <si>
    <t>Stockbridge Wind, LLC</t>
  </si>
  <si>
    <t>NW Energy</t>
  </si>
  <si>
    <t>SW Energy</t>
  </si>
  <si>
    <t>energy storage</t>
  </si>
  <si>
    <t>Dunkirk Power, LLC</t>
  </si>
  <si>
    <t>Dunkirk Unit 2</t>
  </si>
  <si>
    <t>Dunkirk Unit 3 &amp; 4</t>
  </si>
  <si>
    <t>steam turbine</t>
  </si>
  <si>
    <t>Astoria Generating Company</t>
  </si>
  <si>
    <t>Astoria Generating Station Unit 4</t>
  </si>
  <si>
    <t>KCE NY 2, LLC</t>
  </si>
  <si>
    <t>Bear Ridge Solar, LLC</t>
  </si>
  <si>
    <t>South Moutain Wind, LLC</t>
  </si>
  <si>
    <t>Dry Lots Wind, LLC</t>
  </si>
  <si>
    <t>KCE NY 2</t>
  </si>
  <si>
    <t>Bear Ridge Solar</t>
  </si>
  <si>
    <t>South Mountain Wind</t>
  </si>
  <si>
    <t>Dry Lots Wind</t>
  </si>
  <si>
    <t>Lighthouse Wind</t>
  </si>
  <si>
    <t>Canisteo Wind</t>
  </si>
  <si>
    <t>Lighthouse Wind, LLC</t>
  </si>
  <si>
    <t>Canisteo Wind Energy LLC</t>
  </si>
  <si>
    <t>Atlantic Wind, LLC</t>
  </si>
  <si>
    <t>North Ridge Wind</t>
  </si>
  <si>
    <t>Invenery Wind Development LLC</t>
  </si>
  <si>
    <t>sPower Development Company, LLC</t>
  </si>
  <si>
    <t>Heritage Renewables, LLC</t>
  </si>
  <si>
    <t>Bluestone Wind, LLC</t>
  </si>
  <si>
    <t>North Park Energy, LLC</t>
  </si>
  <si>
    <t>Franklin Solar, LLC</t>
  </si>
  <si>
    <t>Number 3 Wind</t>
  </si>
  <si>
    <t>Allegany Wind</t>
  </si>
  <si>
    <t>Riverhead Expansion</t>
  </si>
  <si>
    <t>Roaring Brook Wind</t>
  </si>
  <si>
    <t>Deer River Wind</t>
  </si>
  <si>
    <t>Heritage Wind</t>
  </si>
  <si>
    <t>Mad River Wind</t>
  </si>
  <si>
    <t xml:space="preserve">Bluestone Wind </t>
  </si>
  <si>
    <t>Watkins Glen Solar</t>
  </si>
  <si>
    <t>High River Solar</t>
  </si>
  <si>
    <t>East Point Solar</t>
  </si>
  <si>
    <t>Franklin Solar</t>
  </si>
  <si>
    <t>wind'</t>
  </si>
  <si>
    <t>ESC Tioga County Power, LLC</t>
  </si>
  <si>
    <t>US PowerGen Co.</t>
  </si>
  <si>
    <t>Mohawk Solar LLC</t>
  </si>
  <si>
    <t>Invenergy Wind Development LLC</t>
  </si>
  <si>
    <t>NRG Energy, Inc.</t>
  </si>
  <si>
    <t>Invenergy NY, LLC</t>
  </si>
  <si>
    <t>Deepwater Wind South Fork, LLC</t>
  </si>
  <si>
    <t>Air Energie TCI, Inc</t>
  </si>
  <si>
    <t>North Bergen Liberty Generating, LLC</t>
  </si>
  <si>
    <t>North Bergen Liberty Gen. Alt.</t>
  </si>
  <si>
    <t>Crown City Wind</t>
  </si>
  <si>
    <t xml:space="preserve">South Fork Wind Farm </t>
  </si>
  <si>
    <t>Bull Run II Wind</t>
  </si>
  <si>
    <t>Bull Run</t>
  </si>
  <si>
    <t>Bowline Gen. Station Unit #3</t>
  </si>
  <si>
    <t>Alle Catt II Wind</t>
  </si>
  <si>
    <t>Mohawk Solar</t>
  </si>
  <si>
    <t>Bone Run Wind</t>
  </si>
  <si>
    <t>North Slope Wind</t>
  </si>
  <si>
    <t>Tioga County Power</t>
  </si>
  <si>
    <t>Luyster Creek Energy</t>
  </si>
  <si>
    <t>Eagle Creek Hydro Power, LLC</t>
  </si>
  <si>
    <t>Swinging Bridge Unit 3</t>
  </si>
  <si>
    <t>Riverhead Solar Farm, LLC</t>
  </si>
  <si>
    <t>Riverhead Solar</t>
  </si>
  <si>
    <t>Hecate Energy, LLC</t>
  </si>
  <si>
    <t>SED NY Holdings LLC</t>
  </si>
  <si>
    <t>Duke Energy Renewables Solar, LLC</t>
  </si>
  <si>
    <t>Sky High Solar, LLC</t>
  </si>
  <si>
    <t>Albany County</t>
  </si>
  <si>
    <t>Dog Corners Solar</t>
  </si>
  <si>
    <t>Scipio Solar</t>
  </si>
  <si>
    <t>Niagara Solar</t>
  </si>
  <si>
    <t>Sky High Solar</t>
  </si>
  <si>
    <t>Blue Stone Solar Energy, LLC</t>
  </si>
  <si>
    <t>OneEnergy Development, LLC</t>
  </si>
  <si>
    <t>Stoney Creek Energy, LLC</t>
  </si>
  <si>
    <t>Little Pond Solar, LLC</t>
  </si>
  <si>
    <t>Little Pond Solar</t>
  </si>
  <si>
    <t>Orangeville</t>
  </si>
  <si>
    <t>Albany County II</t>
  </si>
  <si>
    <t>Great Valley Solar</t>
  </si>
  <si>
    <t>Saugerties Solar</t>
  </si>
  <si>
    <t>hydro</t>
  </si>
  <si>
    <t>Additional cap</t>
  </si>
  <si>
    <t>wind A2F</t>
  </si>
  <si>
    <t>Zones GHI</t>
  </si>
  <si>
    <t>Zones A-F</t>
  </si>
  <si>
    <t>Zone J</t>
  </si>
  <si>
    <t>Zone K</t>
  </si>
  <si>
    <t>wind GHI</t>
  </si>
  <si>
    <t>wind NYC</t>
  </si>
  <si>
    <t>wind LI</t>
  </si>
  <si>
    <t>solar A2F</t>
  </si>
  <si>
    <t>solar GHI</t>
  </si>
  <si>
    <t>solar NYC</t>
  </si>
  <si>
    <t>solar LI</t>
  </si>
  <si>
    <t>biomass A2F</t>
  </si>
  <si>
    <t>biomass GHI</t>
  </si>
  <si>
    <t>biomass NYC</t>
  </si>
  <si>
    <t>biomass LI</t>
  </si>
  <si>
    <t>energy storage A2F</t>
  </si>
  <si>
    <t>energy storage GHI</t>
  </si>
  <si>
    <t>energy storage NYC</t>
  </si>
  <si>
    <t>energy storage LI</t>
  </si>
  <si>
    <t>hydro A2F</t>
  </si>
  <si>
    <t>hydro GHI</t>
  </si>
  <si>
    <t>hydro LI</t>
  </si>
  <si>
    <t>hydro NYC</t>
  </si>
  <si>
    <t>A2F</t>
  </si>
  <si>
    <t>GHI</t>
  </si>
  <si>
    <t>ES</t>
  </si>
  <si>
    <t>Hydro</t>
  </si>
  <si>
    <t>PV</t>
  </si>
  <si>
    <t>Wind</t>
  </si>
  <si>
    <t>Base Csae- capacity of renewables matches the nameplate capacity for each stated in the NYCA dataset</t>
  </si>
  <si>
    <t>Capacity of NYCA dataset+ the proposed additional capacity from the 2018 Gold Book</t>
  </si>
  <si>
    <t>Biomass</t>
  </si>
  <si>
    <t>Other</t>
  </si>
  <si>
    <t>Achieving the Climate Communities and Protection Plan (as proposed by NYISO 2019 Power Trends)</t>
  </si>
  <si>
    <t>*does not include BTM solar</t>
  </si>
  <si>
    <t>BTM</t>
  </si>
  <si>
    <t>Proposed Generator Additions - 2019 NYISO Gold Book</t>
  </si>
  <si>
    <t>Mix Power Output occuring at the same hour, for one day each month</t>
  </si>
  <si>
    <t>Generator Scenario 1</t>
  </si>
  <si>
    <t>Generator Scenario 2 (Peakers 2021)</t>
  </si>
  <si>
    <t>Generator Scenario 3 (Peakers 2024)</t>
  </si>
  <si>
    <t>Generator Scenario 4 (Peakers 2025)</t>
  </si>
  <si>
    <t>Removing coal generators from the NYS fleet data</t>
  </si>
  <si>
    <t>Renewable Energy Scenario 3</t>
  </si>
  <si>
    <t>Renewable Energy Base Case</t>
  </si>
  <si>
    <t>Renewable Energy 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</si>
</sst>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B2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0" fontId="0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16" fontId="2" fillId="2" borderId="0" xfId="0" applyNumberFormat="1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B2EE"/>
      <color rgb="FFEDE3F7"/>
      <color rgb="FFF4D9F5"/>
      <color rgb="FFAB7942"/>
      <color rgb="FFC0ECF0"/>
      <color rgb="FFEBAC9B"/>
      <color rgb="FFF7DBE7"/>
      <color rgb="FFD69B8F"/>
      <color rgb="FFD68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D64B-1C44-7149-9E98-E758C538D6C3}">
  <dimension ref="A1:AB10"/>
  <sheetViews>
    <sheetView tabSelected="1" workbookViewId="0">
      <selection activeCell="C18" sqref="C18:C26"/>
    </sheetView>
  </sheetViews>
  <sheetFormatPr baseColWidth="10" defaultRowHeight="16" x14ac:dyDescent="0.2"/>
  <cols>
    <col min="18" max="19" width="12.6640625" bestFit="1" customWidth="1"/>
    <col min="20" max="20" width="13.5" bestFit="1" customWidth="1"/>
    <col min="21" max="21" width="12.6640625" bestFit="1" customWidth="1"/>
  </cols>
  <sheetData>
    <row r="1" spans="1:28" x14ac:dyDescent="0.2">
      <c r="A1" t="s">
        <v>37</v>
      </c>
    </row>
    <row r="2" spans="1:28" x14ac:dyDescent="0.2"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O2" s="1" t="s">
        <v>35</v>
      </c>
      <c r="P2" s="1" t="s">
        <v>36</v>
      </c>
      <c r="R2" s="1"/>
      <c r="S2" s="1"/>
      <c r="T2" s="1"/>
      <c r="U2" s="1"/>
      <c r="W2" s="1"/>
      <c r="X2" s="1"/>
      <c r="Y2" s="1"/>
      <c r="Z2" s="1"/>
      <c r="AB2" s="1"/>
    </row>
    <row r="3" spans="1:28" x14ac:dyDescent="0.2">
      <c r="A3" t="s">
        <v>12</v>
      </c>
      <c r="B3">
        <v>3173</v>
      </c>
      <c r="C3">
        <v>3309</v>
      </c>
      <c r="D3">
        <v>3602</v>
      </c>
      <c r="E3">
        <v>3564</v>
      </c>
      <c r="F3">
        <v>3434</v>
      </c>
      <c r="G3">
        <v>4215</v>
      </c>
      <c r="H3">
        <v>4361</v>
      </c>
      <c r="I3">
        <v>4517</v>
      </c>
      <c r="J3">
        <v>4268</v>
      </c>
      <c r="K3">
        <v>3714</v>
      </c>
      <c r="L3">
        <v>2970</v>
      </c>
      <c r="M3">
        <v>2979</v>
      </c>
      <c r="O3">
        <f>MAX(B3:M3)</f>
        <v>4517</v>
      </c>
      <c r="P3">
        <f>MIN(B3:M3)</f>
        <v>2970</v>
      </c>
      <c r="R3" s="5"/>
      <c r="S3" s="5"/>
      <c r="T3" s="5"/>
      <c r="U3" s="5"/>
      <c r="W3" s="5"/>
      <c r="X3" s="5"/>
      <c r="Y3" s="5"/>
      <c r="Z3" s="5"/>
    </row>
    <row r="4" spans="1:28" x14ac:dyDescent="0.2">
      <c r="A4" t="s">
        <v>13</v>
      </c>
      <c r="B4">
        <v>1790</v>
      </c>
      <c r="C4">
        <v>1818</v>
      </c>
      <c r="D4" s="2">
        <v>1491</v>
      </c>
      <c r="E4">
        <v>1849</v>
      </c>
      <c r="F4">
        <v>1959</v>
      </c>
      <c r="G4">
        <v>2013</v>
      </c>
      <c r="H4">
        <v>1984</v>
      </c>
      <c r="I4">
        <v>1991</v>
      </c>
      <c r="J4">
        <v>2012</v>
      </c>
      <c r="K4">
        <v>1297</v>
      </c>
      <c r="L4">
        <v>2122</v>
      </c>
      <c r="M4">
        <v>2147</v>
      </c>
      <c r="O4">
        <f t="shared" ref="O4:O10" si="0">MAX(B4:M4)</f>
        <v>2147</v>
      </c>
      <c r="P4">
        <f t="shared" ref="P4:P10" si="1">MIN(B4:M4)</f>
        <v>1297</v>
      </c>
      <c r="R4" s="5"/>
      <c r="S4" s="5"/>
      <c r="T4" s="5"/>
      <c r="U4" s="5"/>
      <c r="W4" s="5"/>
      <c r="X4" s="5"/>
      <c r="Y4" s="5"/>
      <c r="Z4" s="5"/>
    </row>
    <row r="5" spans="1:28" x14ac:dyDescent="0.2">
      <c r="A5" t="s">
        <v>14</v>
      </c>
      <c r="B5">
        <v>240</v>
      </c>
      <c r="C5">
        <v>240</v>
      </c>
      <c r="D5">
        <v>338</v>
      </c>
      <c r="E5">
        <v>302</v>
      </c>
      <c r="F5">
        <v>855</v>
      </c>
      <c r="G5">
        <v>911</v>
      </c>
      <c r="H5">
        <v>702</v>
      </c>
      <c r="I5">
        <v>717</v>
      </c>
      <c r="J5">
        <v>819</v>
      </c>
      <c r="K5">
        <v>543</v>
      </c>
      <c r="L5">
        <v>464</v>
      </c>
      <c r="M5">
        <v>322</v>
      </c>
      <c r="O5">
        <f t="shared" si="0"/>
        <v>911</v>
      </c>
      <c r="P5">
        <f t="shared" si="1"/>
        <v>240</v>
      </c>
      <c r="R5" s="5"/>
      <c r="S5" s="5"/>
      <c r="T5" s="5"/>
      <c r="U5" s="5"/>
      <c r="W5" s="5"/>
      <c r="X5" s="5"/>
      <c r="Y5" s="5"/>
      <c r="Z5" s="5"/>
    </row>
    <row r="6" spans="1:28" x14ac:dyDescent="0.2">
      <c r="A6" t="s">
        <v>15</v>
      </c>
      <c r="B6">
        <v>858</v>
      </c>
      <c r="C6">
        <v>499</v>
      </c>
      <c r="D6">
        <v>372</v>
      </c>
      <c r="E6">
        <v>415</v>
      </c>
      <c r="F6">
        <v>465</v>
      </c>
      <c r="G6">
        <v>651</v>
      </c>
      <c r="H6">
        <v>722</v>
      </c>
      <c r="I6">
        <v>823</v>
      </c>
      <c r="J6">
        <v>1095</v>
      </c>
      <c r="K6">
        <v>418</v>
      </c>
      <c r="L6">
        <v>533</v>
      </c>
      <c r="M6">
        <v>596</v>
      </c>
      <c r="O6">
        <f t="shared" si="0"/>
        <v>1095</v>
      </c>
      <c r="P6">
        <f t="shared" si="1"/>
        <v>372</v>
      </c>
      <c r="R6" s="5"/>
      <c r="S6" s="5"/>
      <c r="T6" s="5"/>
      <c r="U6" s="5"/>
      <c r="W6" s="5"/>
      <c r="X6" s="5"/>
      <c r="Y6" s="5"/>
      <c r="Z6" s="5"/>
    </row>
    <row r="7" spans="1:28" x14ac:dyDescent="0.2">
      <c r="A7" t="s">
        <v>16</v>
      </c>
      <c r="B7">
        <v>1882</v>
      </c>
      <c r="C7">
        <v>865</v>
      </c>
      <c r="D7">
        <v>759</v>
      </c>
      <c r="E7">
        <v>109</v>
      </c>
      <c r="F7">
        <v>224</v>
      </c>
      <c r="G7">
        <v>975</v>
      </c>
      <c r="H7">
        <v>1493</v>
      </c>
      <c r="I7">
        <v>1818</v>
      </c>
      <c r="J7">
        <v>981</v>
      </c>
      <c r="K7">
        <v>217</v>
      </c>
      <c r="L7">
        <v>168</v>
      </c>
      <c r="M7">
        <v>715</v>
      </c>
      <c r="O7">
        <f t="shared" si="0"/>
        <v>1882</v>
      </c>
      <c r="P7">
        <f t="shared" si="1"/>
        <v>109</v>
      </c>
      <c r="R7" s="5"/>
      <c r="S7" s="5"/>
      <c r="T7" s="5"/>
      <c r="U7" s="5"/>
      <c r="W7" s="5"/>
      <c r="X7" s="5"/>
      <c r="Y7" s="5"/>
      <c r="Z7" s="5"/>
    </row>
    <row r="8" spans="1:28" x14ac:dyDescent="0.2">
      <c r="A8" t="s">
        <v>17</v>
      </c>
      <c r="B8">
        <v>1831</v>
      </c>
      <c r="C8">
        <v>476</v>
      </c>
      <c r="D8">
        <v>257</v>
      </c>
      <c r="E8">
        <v>105</v>
      </c>
      <c r="F8">
        <v>510</v>
      </c>
      <c r="G8">
        <v>1166</v>
      </c>
      <c r="H8">
        <v>1620</v>
      </c>
      <c r="I8" s="3">
        <v>1789</v>
      </c>
      <c r="J8">
        <v>1786</v>
      </c>
      <c r="K8">
        <v>839</v>
      </c>
      <c r="L8">
        <v>314</v>
      </c>
      <c r="M8">
        <v>565</v>
      </c>
      <c r="O8">
        <f t="shared" si="0"/>
        <v>1831</v>
      </c>
      <c r="P8">
        <f t="shared" si="1"/>
        <v>105</v>
      </c>
      <c r="R8" s="5"/>
      <c r="S8" s="5"/>
      <c r="T8" s="5"/>
      <c r="U8" s="5"/>
      <c r="W8" s="5"/>
      <c r="X8" s="5"/>
      <c r="Y8" s="5"/>
      <c r="Z8" s="5"/>
    </row>
    <row r="9" spans="1:28" x14ac:dyDescent="0.2">
      <c r="A9" t="s">
        <v>18</v>
      </c>
      <c r="B9">
        <v>1593</v>
      </c>
      <c r="C9">
        <v>993</v>
      </c>
      <c r="D9">
        <v>1539</v>
      </c>
      <c r="E9">
        <v>1211</v>
      </c>
      <c r="F9">
        <v>1451</v>
      </c>
      <c r="G9">
        <v>3176</v>
      </c>
      <c r="H9">
        <v>4013</v>
      </c>
      <c r="I9">
        <v>3796</v>
      </c>
      <c r="J9">
        <v>3200</v>
      </c>
      <c r="K9">
        <v>2317</v>
      </c>
      <c r="L9">
        <v>1556</v>
      </c>
      <c r="M9">
        <v>891</v>
      </c>
      <c r="O9">
        <f t="shared" si="0"/>
        <v>4013</v>
      </c>
      <c r="P9">
        <f t="shared" si="1"/>
        <v>891</v>
      </c>
      <c r="R9" s="5"/>
      <c r="S9" s="5"/>
      <c r="T9" s="5"/>
      <c r="U9" s="5"/>
      <c r="W9" s="5"/>
      <c r="X9" s="5"/>
      <c r="Y9" s="5"/>
      <c r="Z9" s="5"/>
    </row>
    <row r="10" spans="1:28" x14ac:dyDescent="0.2">
      <c r="A10" t="s">
        <v>19</v>
      </c>
      <c r="B10">
        <v>1675</v>
      </c>
      <c r="C10">
        <v>577</v>
      </c>
      <c r="D10">
        <v>628</v>
      </c>
      <c r="E10">
        <v>730</v>
      </c>
      <c r="F10">
        <v>1267</v>
      </c>
      <c r="G10">
        <v>1833</v>
      </c>
      <c r="H10">
        <v>2049</v>
      </c>
      <c r="I10">
        <v>2188</v>
      </c>
      <c r="J10">
        <v>2012</v>
      </c>
      <c r="K10">
        <v>1555</v>
      </c>
      <c r="L10">
        <v>973</v>
      </c>
      <c r="M10">
        <v>598</v>
      </c>
      <c r="O10">
        <f t="shared" si="0"/>
        <v>2188</v>
      </c>
      <c r="P10">
        <f t="shared" si="1"/>
        <v>577</v>
      </c>
      <c r="R10" s="5"/>
      <c r="S10" s="5"/>
      <c r="T10" s="5"/>
      <c r="U10" s="5"/>
      <c r="W10" s="5"/>
      <c r="X10" s="5"/>
      <c r="Y10" s="5"/>
      <c r="Z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1483-CA1C-CA4E-B089-4C0E14CC6A99}">
  <dimension ref="A1:P10"/>
  <sheetViews>
    <sheetView workbookViewId="0">
      <selection activeCell="A2" sqref="A2"/>
    </sheetView>
  </sheetViews>
  <sheetFormatPr baseColWidth="10" defaultRowHeight="16" x14ac:dyDescent="0.2"/>
  <sheetData>
    <row r="1" spans="1:16" x14ac:dyDescent="0.2">
      <c r="A1" t="s">
        <v>218</v>
      </c>
    </row>
    <row r="2" spans="1:16" x14ac:dyDescent="0.2"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O2" s="1" t="s">
        <v>38</v>
      </c>
      <c r="P2" s="1" t="s">
        <v>39</v>
      </c>
    </row>
    <row r="3" spans="1:16" x14ac:dyDescent="0.2">
      <c r="A3" t="s">
        <v>12</v>
      </c>
      <c r="B3">
        <v>253</v>
      </c>
      <c r="C3">
        <v>117</v>
      </c>
      <c r="D3">
        <v>31</v>
      </c>
      <c r="E3">
        <v>187</v>
      </c>
      <c r="F3">
        <v>213</v>
      </c>
      <c r="G3">
        <v>465</v>
      </c>
      <c r="H3">
        <v>964</v>
      </c>
      <c r="I3">
        <v>1001</v>
      </c>
      <c r="J3">
        <v>574</v>
      </c>
      <c r="K3">
        <v>567</v>
      </c>
      <c r="L3">
        <v>123</v>
      </c>
      <c r="M3">
        <v>115</v>
      </c>
      <c r="O3">
        <f>MAX(B3:M3)</f>
        <v>1001</v>
      </c>
      <c r="P3">
        <f>AVERAGE(B3:M3)</f>
        <v>384.16666666666669</v>
      </c>
    </row>
    <row r="4" spans="1:16" x14ac:dyDescent="0.2">
      <c r="A4" t="s">
        <v>13</v>
      </c>
      <c r="B4">
        <v>545</v>
      </c>
      <c r="C4">
        <v>450</v>
      </c>
      <c r="D4" s="2">
        <v>336</v>
      </c>
      <c r="E4">
        <v>511</v>
      </c>
      <c r="F4">
        <v>324</v>
      </c>
      <c r="G4">
        <v>618</v>
      </c>
      <c r="H4">
        <v>715</v>
      </c>
      <c r="I4">
        <v>663</v>
      </c>
      <c r="J4">
        <v>369</v>
      </c>
      <c r="K4">
        <v>253</v>
      </c>
      <c r="L4">
        <v>371</v>
      </c>
      <c r="M4">
        <v>733</v>
      </c>
      <c r="O4">
        <f>MAX(B4:M4)</f>
        <v>733</v>
      </c>
      <c r="P4">
        <f t="shared" ref="P4:P10" si="0">AVERAGE(B4:M4)</f>
        <v>490.66666666666669</v>
      </c>
    </row>
    <row r="5" spans="1:16" x14ac:dyDescent="0.2">
      <c r="A5" t="s">
        <v>14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2</v>
      </c>
      <c r="J5">
        <v>1</v>
      </c>
      <c r="K5">
        <v>0</v>
      </c>
      <c r="L5">
        <v>4</v>
      </c>
      <c r="M5">
        <v>7</v>
      </c>
      <c r="O5">
        <f t="shared" ref="O5:O10" si="1">MAX(B5:M5)</f>
        <v>7</v>
      </c>
      <c r="P5">
        <f t="shared" si="0"/>
        <v>1.6666666666666667</v>
      </c>
    </row>
    <row r="6" spans="1:16" x14ac:dyDescent="0.2">
      <c r="A6" t="s">
        <v>15</v>
      </c>
      <c r="B6">
        <v>1</v>
      </c>
      <c r="C6">
        <v>31</v>
      </c>
      <c r="D6">
        <v>27</v>
      </c>
      <c r="E6">
        <v>24</v>
      </c>
      <c r="F6">
        <v>1</v>
      </c>
      <c r="G6">
        <v>23</v>
      </c>
      <c r="H6">
        <v>30</v>
      </c>
      <c r="I6">
        <v>26</v>
      </c>
      <c r="J6">
        <v>2</v>
      </c>
      <c r="K6">
        <v>2</v>
      </c>
      <c r="L6">
        <v>21</v>
      </c>
      <c r="M6">
        <v>3</v>
      </c>
      <c r="O6">
        <f t="shared" si="1"/>
        <v>31</v>
      </c>
      <c r="P6">
        <f t="shared" si="0"/>
        <v>15.916666666666666</v>
      </c>
    </row>
    <row r="7" spans="1:16" x14ac:dyDescent="0.2">
      <c r="A7" t="s">
        <v>16</v>
      </c>
      <c r="B7">
        <v>1</v>
      </c>
      <c r="C7">
        <v>20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48</v>
      </c>
      <c r="M7">
        <v>1</v>
      </c>
      <c r="O7">
        <f t="shared" si="1"/>
        <v>48</v>
      </c>
      <c r="P7">
        <f t="shared" si="0"/>
        <v>6.5</v>
      </c>
    </row>
    <row r="8" spans="1:16" x14ac:dyDescent="0.2">
      <c r="A8" t="s">
        <v>17</v>
      </c>
      <c r="B8">
        <v>2</v>
      </c>
      <c r="C8">
        <v>1</v>
      </c>
      <c r="D8">
        <v>1</v>
      </c>
      <c r="E8">
        <v>4</v>
      </c>
      <c r="F8">
        <v>11</v>
      </c>
      <c r="G8">
        <v>1</v>
      </c>
      <c r="H8">
        <v>2</v>
      </c>
      <c r="I8">
        <v>6</v>
      </c>
      <c r="J8">
        <v>4</v>
      </c>
      <c r="K8">
        <v>8</v>
      </c>
      <c r="L8">
        <v>8</v>
      </c>
      <c r="M8">
        <v>6</v>
      </c>
      <c r="O8">
        <f t="shared" si="1"/>
        <v>11</v>
      </c>
      <c r="P8">
        <f t="shared" si="0"/>
        <v>4.5</v>
      </c>
    </row>
    <row r="9" spans="1:16" x14ac:dyDescent="0.2">
      <c r="A9" t="s">
        <v>18</v>
      </c>
      <c r="B9">
        <v>85</v>
      </c>
      <c r="C9">
        <v>2</v>
      </c>
      <c r="D9">
        <v>219</v>
      </c>
      <c r="E9">
        <v>1</v>
      </c>
      <c r="F9">
        <v>168</v>
      </c>
      <c r="G9">
        <v>165</v>
      </c>
      <c r="H9">
        <v>326</v>
      </c>
      <c r="I9">
        <v>539</v>
      </c>
      <c r="J9">
        <v>351</v>
      </c>
      <c r="K9">
        <v>377</v>
      </c>
      <c r="L9">
        <v>2</v>
      </c>
      <c r="M9">
        <v>2</v>
      </c>
      <c r="O9">
        <f t="shared" si="1"/>
        <v>539</v>
      </c>
      <c r="P9">
        <f t="shared" si="0"/>
        <v>186.41666666666666</v>
      </c>
    </row>
    <row r="10" spans="1:16" x14ac:dyDescent="0.2">
      <c r="A10" t="s">
        <v>19</v>
      </c>
      <c r="B10">
        <v>156</v>
      </c>
      <c r="C10">
        <v>40</v>
      </c>
      <c r="D10">
        <v>1</v>
      </c>
      <c r="E10">
        <v>4</v>
      </c>
      <c r="F10">
        <v>45</v>
      </c>
      <c r="G10">
        <v>47</v>
      </c>
      <c r="H10">
        <v>303</v>
      </c>
      <c r="I10">
        <v>237</v>
      </c>
      <c r="J10">
        <v>95</v>
      </c>
      <c r="K10">
        <v>46</v>
      </c>
      <c r="L10">
        <v>45</v>
      </c>
      <c r="M10">
        <v>5</v>
      </c>
      <c r="O10">
        <f t="shared" si="1"/>
        <v>303</v>
      </c>
      <c r="P10">
        <f t="shared" si="0"/>
        <v>85.333333333333329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6797-732A-8840-BD11-D7C8C1FD288C}">
  <dimension ref="A2:Z10"/>
  <sheetViews>
    <sheetView topLeftCell="G1" workbookViewId="0">
      <selection activeCell="Q2" sqref="Q2:U11"/>
    </sheetView>
  </sheetViews>
  <sheetFormatPr baseColWidth="10" defaultRowHeight="16" x14ac:dyDescent="0.2"/>
  <cols>
    <col min="15" max="15" width="18.6640625" bestFit="1" customWidth="1"/>
    <col min="17" max="20" width="12.6640625" bestFit="1" customWidth="1"/>
  </cols>
  <sheetData>
    <row r="2" spans="1:26" x14ac:dyDescent="0.2"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O2" s="1" t="s">
        <v>40</v>
      </c>
      <c r="P2" s="1"/>
      <c r="Q2" s="1"/>
      <c r="R2" s="1"/>
      <c r="S2" s="1"/>
      <c r="T2" s="1"/>
      <c r="V2" s="1"/>
      <c r="W2" s="1"/>
      <c r="X2" s="1"/>
      <c r="Y2" s="1"/>
      <c r="Z2" s="1"/>
    </row>
    <row r="3" spans="1:26" x14ac:dyDescent="0.2">
      <c r="A3" t="s">
        <v>12</v>
      </c>
      <c r="B3">
        <v>22.6</v>
      </c>
      <c r="C3">
        <v>15.4</v>
      </c>
      <c r="D3">
        <v>15</v>
      </c>
      <c r="E3">
        <v>19.899999999999999</v>
      </c>
      <c r="F3">
        <v>13.6</v>
      </c>
      <c r="G3">
        <v>16.5</v>
      </c>
      <c r="H3">
        <v>31</v>
      </c>
      <c r="I3">
        <v>36</v>
      </c>
      <c r="J3">
        <v>27.9</v>
      </c>
      <c r="K3">
        <v>20.9</v>
      </c>
      <c r="L3">
        <v>10.6</v>
      </c>
      <c r="M3">
        <v>11.3</v>
      </c>
      <c r="O3">
        <f t="shared" ref="O3:O10" si="0">AVERAGE(B3:M3)</f>
        <v>20.058333333333334</v>
      </c>
      <c r="Q3" s="4"/>
      <c r="R3" s="4"/>
      <c r="S3" s="4"/>
      <c r="T3" s="4"/>
    </row>
    <row r="4" spans="1:26" x14ac:dyDescent="0.2">
      <c r="A4" t="s">
        <v>13</v>
      </c>
      <c r="B4">
        <v>18.399999999999999</v>
      </c>
      <c r="C4">
        <v>13.6</v>
      </c>
      <c r="D4">
        <v>11.2</v>
      </c>
      <c r="E4">
        <v>15.1</v>
      </c>
      <c r="F4">
        <v>15.4</v>
      </c>
      <c r="G4">
        <v>18.7</v>
      </c>
      <c r="H4">
        <v>24.9</v>
      </c>
      <c r="I4">
        <v>23.7</v>
      </c>
      <c r="J4">
        <v>17.2</v>
      </c>
      <c r="K4">
        <v>13.6</v>
      </c>
      <c r="L4">
        <v>18.399999999999999</v>
      </c>
      <c r="M4">
        <v>20</v>
      </c>
      <c r="O4">
        <f t="shared" si="0"/>
        <v>17.516666666666666</v>
      </c>
      <c r="Q4" s="4"/>
      <c r="R4" s="4"/>
      <c r="S4" s="4"/>
      <c r="T4" s="4"/>
    </row>
    <row r="5" spans="1:26" x14ac:dyDescent="0.2">
      <c r="A5" t="s">
        <v>14</v>
      </c>
      <c r="B5">
        <v>0.8</v>
      </c>
      <c r="C5">
        <v>0.9</v>
      </c>
      <c r="D5">
        <v>0.9</v>
      </c>
      <c r="E5">
        <v>1.3</v>
      </c>
      <c r="F5">
        <v>1.6</v>
      </c>
      <c r="G5">
        <v>1.3</v>
      </c>
      <c r="H5">
        <v>2.2999999999999998</v>
      </c>
      <c r="I5">
        <v>1.9</v>
      </c>
      <c r="J5">
        <v>2.1</v>
      </c>
      <c r="K5">
        <v>1.6</v>
      </c>
      <c r="L5">
        <v>1.7</v>
      </c>
      <c r="M5">
        <v>0.7</v>
      </c>
      <c r="O5">
        <f t="shared" si="0"/>
        <v>1.4249999999999998</v>
      </c>
      <c r="Q5" s="4"/>
      <c r="R5" s="4"/>
      <c r="S5" s="4"/>
      <c r="T5" s="4"/>
    </row>
    <row r="6" spans="1:26" x14ac:dyDescent="0.2">
      <c r="A6" t="s">
        <v>15</v>
      </c>
      <c r="B6">
        <v>2.1</v>
      </c>
      <c r="C6">
        <v>1.8</v>
      </c>
      <c r="D6">
        <v>1.2</v>
      </c>
      <c r="E6">
        <v>1.6</v>
      </c>
      <c r="F6">
        <v>1.2</v>
      </c>
      <c r="G6">
        <v>1.7</v>
      </c>
      <c r="H6">
        <v>2.5</v>
      </c>
      <c r="I6">
        <v>2.6</v>
      </c>
      <c r="J6">
        <v>2.1</v>
      </c>
      <c r="K6">
        <v>1.6</v>
      </c>
      <c r="L6">
        <v>2</v>
      </c>
      <c r="M6">
        <v>1.9</v>
      </c>
      <c r="O6">
        <f t="shared" si="0"/>
        <v>1.8583333333333334</v>
      </c>
      <c r="Q6" s="4"/>
      <c r="R6" s="4"/>
      <c r="S6" s="4"/>
      <c r="T6" s="4"/>
    </row>
    <row r="7" spans="1:26" x14ac:dyDescent="0.2">
      <c r="A7" t="s">
        <v>16</v>
      </c>
      <c r="B7">
        <v>7.1</v>
      </c>
      <c r="C7">
        <v>1.1000000000000001</v>
      </c>
      <c r="D7">
        <v>2.6</v>
      </c>
      <c r="E7">
        <v>0.3</v>
      </c>
      <c r="F7">
        <v>0.4</v>
      </c>
      <c r="G7">
        <v>0.4</v>
      </c>
      <c r="H7">
        <v>3.3</v>
      </c>
      <c r="I7">
        <v>1.4</v>
      </c>
      <c r="J7">
        <v>1</v>
      </c>
      <c r="K7">
        <v>0.1</v>
      </c>
      <c r="L7">
        <v>0.1</v>
      </c>
      <c r="M7">
        <v>1.4</v>
      </c>
      <c r="O7">
        <f t="shared" si="0"/>
        <v>1.5999999999999999</v>
      </c>
      <c r="Q7" s="4"/>
      <c r="R7" s="4"/>
      <c r="S7" s="4"/>
      <c r="T7" s="4"/>
    </row>
    <row r="8" spans="1:26" x14ac:dyDescent="0.2">
      <c r="A8" t="s">
        <v>17</v>
      </c>
      <c r="B8">
        <v>8.9</v>
      </c>
      <c r="C8">
        <v>0.2</v>
      </c>
      <c r="D8">
        <v>0.1</v>
      </c>
      <c r="E8">
        <v>0.1</v>
      </c>
      <c r="F8">
        <v>0.5</v>
      </c>
      <c r="G8">
        <v>0.8</v>
      </c>
      <c r="H8">
        <v>2</v>
      </c>
      <c r="I8">
        <v>2.6</v>
      </c>
      <c r="J8">
        <v>1.6</v>
      </c>
      <c r="K8">
        <v>0.7</v>
      </c>
      <c r="L8">
        <v>0.1</v>
      </c>
      <c r="M8">
        <v>0.1</v>
      </c>
      <c r="O8">
        <f t="shared" si="0"/>
        <v>1.4750000000000003</v>
      </c>
      <c r="Q8" s="4"/>
      <c r="R8" s="4"/>
      <c r="S8" s="4"/>
      <c r="T8" s="4"/>
    </row>
    <row r="9" spans="1:26" x14ac:dyDescent="0.2">
      <c r="A9" t="s">
        <v>18</v>
      </c>
      <c r="B9">
        <v>6.4</v>
      </c>
      <c r="C9">
        <v>3.3</v>
      </c>
      <c r="D9">
        <v>6.5</v>
      </c>
      <c r="E9">
        <v>4.2</v>
      </c>
      <c r="F9">
        <v>5.4</v>
      </c>
      <c r="G9">
        <v>6</v>
      </c>
      <c r="H9">
        <v>10.8</v>
      </c>
      <c r="I9">
        <v>14</v>
      </c>
      <c r="J9">
        <v>10.5</v>
      </c>
      <c r="K9">
        <v>9.1999999999999993</v>
      </c>
      <c r="L9">
        <v>4.8</v>
      </c>
      <c r="M9">
        <v>3.7</v>
      </c>
      <c r="O9">
        <f t="shared" si="0"/>
        <v>7.0666666666666664</v>
      </c>
      <c r="Q9" s="4"/>
      <c r="R9" s="4"/>
      <c r="S9" s="4"/>
      <c r="T9" s="4"/>
    </row>
    <row r="10" spans="1:26" x14ac:dyDescent="0.2">
      <c r="A10" t="s">
        <v>19</v>
      </c>
      <c r="B10">
        <v>11.8</v>
      </c>
      <c r="C10">
        <v>2.9</v>
      </c>
      <c r="D10">
        <v>2.9</v>
      </c>
      <c r="E10">
        <v>2.2000000000000002</v>
      </c>
      <c r="F10">
        <v>2.9</v>
      </c>
      <c r="G10">
        <v>5.0999999999999996</v>
      </c>
      <c r="H10">
        <v>8.5</v>
      </c>
      <c r="I10">
        <v>8.8000000000000007</v>
      </c>
      <c r="J10">
        <v>5.3</v>
      </c>
      <c r="K10">
        <v>3.4</v>
      </c>
      <c r="L10">
        <v>4.5999999999999996</v>
      </c>
      <c r="M10">
        <v>3.1</v>
      </c>
      <c r="O10">
        <f t="shared" si="0"/>
        <v>5.1249999999999991</v>
      </c>
      <c r="Q10" s="4"/>
      <c r="R10" s="4"/>
      <c r="S10" s="4"/>
      <c r="T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F020-11B3-3B45-A158-BD3931F5235B}">
  <dimension ref="A1:F43"/>
  <sheetViews>
    <sheetView workbookViewId="0">
      <selection activeCell="A35" sqref="A35:D43"/>
    </sheetView>
  </sheetViews>
  <sheetFormatPr baseColWidth="10" defaultRowHeight="16" x14ac:dyDescent="0.2"/>
  <cols>
    <col min="4" max="4" width="13.83203125" bestFit="1" customWidth="1"/>
  </cols>
  <sheetData>
    <row r="1" spans="1:4" x14ac:dyDescent="0.2">
      <c r="A1" s="20" t="s">
        <v>219</v>
      </c>
      <c r="B1" s="20"/>
      <c r="C1" s="20"/>
      <c r="D1" s="20"/>
    </row>
    <row r="2" spans="1:4" x14ac:dyDescent="0.2">
      <c r="A2" t="s">
        <v>11</v>
      </c>
      <c r="B2" t="s">
        <v>21</v>
      </c>
      <c r="C2" t="s">
        <v>20</v>
      </c>
      <c r="D2" t="s">
        <v>22</v>
      </c>
    </row>
    <row r="3" spans="1:4" x14ac:dyDescent="0.2">
      <c r="A3" t="s">
        <v>16</v>
      </c>
      <c r="B3">
        <v>1882</v>
      </c>
      <c r="C3">
        <v>1001</v>
      </c>
      <c r="D3" s="4">
        <v>1.5999999999999999</v>
      </c>
    </row>
    <row r="4" spans="1:4" x14ac:dyDescent="0.2">
      <c r="A4" t="s">
        <v>17</v>
      </c>
      <c r="B4">
        <v>1831</v>
      </c>
      <c r="C4">
        <v>733</v>
      </c>
      <c r="D4" s="4">
        <v>1.4750000000000003</v>
      </c>
    </row>
    <row r="5" spans="1:4" x14ac:dyDescent="0.2">
      <c r="A5" t="s">
        <v>18</v>
      </c>
      <c r="B5">
        <v>4013</v>
      </c>
      <c r="C5" s="5">
        <v>7</v>
      </c>
      <c r="D5" s="4">
        <v>7.0666666666666664</v>
      </c>
    </row>
    <row r="6" spans="1:4" x14ac:dyDescent="0.2">
      <c r="A6" t="s">
        <v>19</v>
      </c>
      <c r="B6">
        <v>2188</v>
      </c>
      <c r="C6" s="5">
        <v>31</v>
      </c>
      <c r="D6" s="4">
        <v>5.1249999999999991</v>
      </c>
    </row>
    <row r="7" spans="1:4" x14ac:dyDescent="0.2">
      <c r="A7" t="s">
        <v>12</v>
      </c>
      <c r="B7">
        <v>4517</v>
      </c>
      <c r="C7" s="5">
        <v>48</v>
      </c>
      <c r="D7" s="4">
        <v>20.058333333333334</v>
      </c>
    </row>
    <row r="8" spans="1:4" x14ac:dyDescent="0.2">
      <c r="A8" t="s">
        <v>13</v>
      </c>
      <c r="B8">
        <v>2147</v>
      </c>
      <c r="C8" s="5">
        <v>11</v>
      </c>
      <c r="D8" s="4">
        <v>17.516666666666666</v>
      </c>
    </row>
    <row r="9" spans="1:4" x14ac:dyDescent="0.2">
      <c r="A9" t="s">
        <v>14</v>
      </c>
      <c r="B9">
        <v>911</v>
      </c>
      <c r="C9">
        <v>539</v>
      </c>
      <c r="D9" s="4">
        <v>1.4249999999999998</v>
      </c>
    </row>
    <row r="10" spans="1:4" x14ac:dyDescent="0.2">
      <c r="A10" t="s">
        <v>15</v>
      </c>
      <c r="B10">
        <v>1095</v>
      </c>
      <c r="C10">
        <v>303</v>
      </c>
      <c r="D10" s="4">
        <v>1.8583333333333334</v>
      </c>
    </row>
    <row r="12" spans="1:4" x14ac:dyDescent="0.2">
      <c r="A12" s="20" t="s">
        <v>220</v>
      </c>
      <c r="B12" s="20"/>
      <c r="C12" s="20"/>
      <c r="D12" s="20"/>
    </row>
    <row r="13" spans="1:4" x14ac:dyDescent="0.2">
      <c r="B13" s="1" t="s">
        <v>21</v>
      </c>
      <c r="C13" s="1" t="s">
        <v>20</v>
      </c>
      <c r="D13" s="1" t="s">
        <v>22</v>
      </c>
    </row>
    <row r="14" spans="1:4" x14ac:dyDescent="0.2">
      <c r="A14" s="6" t="s">
        <v>42</v>
      </c>
      <c r="B14">
        <v>961</v>
      </c>
      <c r="C14">
        <v>20</v>
      </c>
      <c r="D14">
        <v>0.36953609325000003</v>
      </c>
    </row>
    <row r="15" spans="1:4" x14ac:dyDescent="0.2">
      <c r="A15" s="8" t="s">
        <v>46</v>
      </c>
      <c r="B15">
        <v>1831</v>
      </c>
      <c r="C15">
        <v>11</v>
      </c>
      <c r="D15">
        <v>1.4736713834166661</v>
      </c>
    </row>
    <row r="16" spans="1:4" x14ac:dyDescent="0.2">
      <c r="A16" s="8" t="s">
        <v>47</v>
      </c>
      <c r="B16">
        <v>4013</v>
      </c>
      <c r="C16">
        <v>539</v>
      </c>
      <c r="D16">
        <v>7.0761832148333328</v>
      </c>
    </row>
    <row r="17" spans="1:6" x14ac:dyDescent="0.2">
      <c r="A17" s="8" t="s">
        <v>48</v>
      </c>
      <c r="B17">
        <v>2188</v>
      </c>
      <c r="C17">
        <v>303</v>
      </c>
      <c r="D17">
        <v>5.1232866195833333</v>
      </c>
    </row>
    <row r="18" spans="1:6" x14ac:dyDescent="0.2">
      <c r="A18" s="8" t="s">
        <v>41</v>
      </c>
      <c r="B18">
        <v>4517</v>
      </c>
      <c r="C18">
        <v>1001</v>
      </c>
      <c r="D18">
        <v>20.068604720166665</v>
      </c>
    </row>
    <row r="19" spans="1:6" x14ac:dyDescent="0.2">
      <c r="A19" s="8" t="s">
        <v>43</v>
      </c>
      <c r="B19">
        <v>2147</v>
      </c>
      <c r="C19">
        <v>733</v>
      </c>
      <c r="D19">
        <v>17.539327943833332</v>
      </c>
    </row>
    <row r="20" spans="1:6" x14ac:dyDescent="0.2">
      <c r="A20" s="8" t="s">
        <v>44</v>
      </c>
      <c r="B20">
        <v>911</v>
      </c>
      <c r="C20">
        <v>7</v>
      </c>
      <c r="D20">
        <v>1.4253918163333335</v>
      </c>
    </row>
    <row r="21" spans="1:6" x14ac:dyDescent="0.2">
      <c r="A21" s="8" t="s">
        <v>45</v>
      </c>
      <c r="B21">
        <v>1095</v>
      </c>
      <c r="C21">
        <v>31</v>
      </c>
      <c r="D21">
        <v>1.86215640375</v>
      </c>
    </row>
    <row r="23" spans="1:6" x14ac:dyDescent="0.2">
      <c r="A23" s="20" t="s">
        <v>221</v>
      </c>
      <c r="B23" s="20"/>
      <c r="C23" s="20"/>
      <c r="D23" s="20"/>
    </row>
    <row r="24" spans="1:6" x14ac:dyDescent="0.2">
      <c r="B24" s="1" t="s">
        <v>21</v>
      </c>
      <c r="C24" s="1" t="s">
        <v>20</v>
      </c>
      <c r="D24" s="1" t="s">
        <v>22</v>
      </c>
    </row>
    <row r="25" spans="1:6" x14ac:dyDescent="0.2">
      <c r="A25" s="6" t="s">
        <v>42</v>
      </c>
      <c r="B25">
        <f>961-53.3</f>
        <v>907.7</v>
      </c>
      <c r="C25">
        <v>20</v>
      </c>
      <c r="D25">
        <v>0.36953609325000003</v>
      </c>
    </row>
    <row r="26" spans="1:6" x14ac:dyDescent="0.2">
      <c r="A26" s="8" t="s">
        <v>46</v>
      </c>
      <c r="B26">
        <f>1831-53.5</f>
        <v>1777.5</v>
      </c>
      <c r="C26">
        <v>11</v>
      </c>
      <c r="D26">
        <v>1.4736713834166661</v>
      </c>
      <c r="F26" t="s">
        <v>49</v>
      </c>
    </row>
    <row r="27" spans="1:6" x14ac:dyDescent="0.2">
      <c r="A27" s="8" t="s">
        <v>47</v>
      </c>
      <c r="B27">
        <f>4013-841</f>
        <v>3172</v>
      </c>
      <c r="C27">
        <v>539</v>
      </c>
      <c r="D27">
        <v>7.0761832148333328</v>
      </c>
    </row>
    <row r="28" spans="1:6" x14ac:dyDescent="0.2">
      <c r="A28" s="8" t="s">
        <v>48</v>
      </c>
      <c r="B28">
        <f>2188-960</f>
        <v>1228</v>
      </c>
      <c r="C28">
        <v>303</v>
      </c>
      <c r="D28">
        <v>5.1232866195833333</v>
      </c>
    </row>
    <row r="29" spans="1:6" x14ac:dyDescent="0.2">
      <c r="A29" s="8" t="s">
        <v>41</v>
      </c>
      <c r="B29">
        <v>4517</v>
      </c>
      <c r="C29">
        <v>1001</v>
      </c>
      <c r="D29">
        <v>20.068604720166665</v>
      </c>
    </row>
    <row r="30" spans="1:6" x14ac:dyDescent="0.2">
      <c r="A30" s="8" t="s">
        <v>43</v>
      </c>
      <c r="B30">
        <v>2147</v>
      </c>
      <c r="C30">
        <v>733</v>
      </c>
      <c r="D30">
        <v>17.539327943833332</v>
      </c>
    </row>
    <row r="31" spans="1:6" x14ac:dyDescent="0.2">
      <c r="A31" s="8" t="s">
        <v>44</v>
      </c>
      <c r="B31">
        <v>911</v>
      </c>
      <c r="C31">
        <v>7</v>
      </c>
      <c r="D31">
        <v>1.4253918163333335</v>
      </c>
    </row>
    <row r="32" spans="1:6" x14ac:dyDescent="0.2">
      <c r="A32" s="8" t="s">
        <v>45</v>
      </c>
      <c r="B32">
        <v>1095</v>
      </c>
      <c r="C32">
        <v>31</v>
      </c>
      <c r="D32">
        <v>1.86215640375</v>
      </c>
    </row>
    <row r="34" spans="1:4" x14ac:dyDescent="0.2">
      <c r="A34" s="20" t="s">
        <v>222</v>
      </c>
      <c r="B34" s="20"/>
      <c r="C34" s="20"/>
      <c r="D34" s="20"/>
    </row>
    <row r="35" spans="1:4" x14ac:dyDescent="0.2">
      <c r="B35" s="1" t="s">
        <v>21</v>
      </c>
      <c r="C35" s="1" t="s">
        <v>20</v>
      </c>
      <c r="D35" s="1" t="s">
        <v>22</v>
      </c>
    </row>
    <row r="36" spans="1:4" x14ac:dyDescent="0.2">
      <c r="A36" s="6" t="s">
        <v>42</v>
      </c>
      <c r="B36">
        <f>961-53.3</f>
        <v>907.7</v>
      </c>
      <c r="C36">
        <v>20</v>
      </c>
      <c r="D36">
        <v>0.36953609325000003</v>
      </c>
    </row>
    <row r="37" spans="1:4" x14ac:dyDescent="0.2">
      <c r="A37" s="8" t="s">
        <v>46</v>
      </c>
      <c r="B37">
        <f>1831-53.5</f>
        <v>1777.5</v>
      </c>
      <c r="C37">
        <v>11</v>
      </c>
      <c r="D37">
        <v>1.4736713834166661</v>
      </c>
    </row>
    <row r="38" spans="1:4" x14ac:dyDescent="0.2">
      <c r="A38" s="8" t="s">
        <v>47</v>
      </c>
      <c r="B38">
        <f>4013-841</f>
        <v>3172</v>
      </c>
      <c r="C38">
        <v>539</v>
      </c>
      <c r="D38">
        <v>7.0761832148333328</v>
      </c>
    </row>
    <row r="39" spans="1:4" x14ac:dyDescent="0.2">
      <c r="A39" s="8" t="s">
        <v>48</v>
      </c>
      <c r="B39">
        <f>2188-960</f>
        <v>1228</v>
      </c>
      <c r="C39">
        <v>303</v>
      </c>
      <c r="D39">
        <v>5.1232866195833333</v>
      </c>
    </row>
    <row r="40" spans="1:4" x14ac:dyDescent="0.2">
      <c r="A40" s="8" t="s">
        <v>41</v>
      </c>
      <c r="B40">
        <v>4517</v>
      </c>
      <c r="C40">
        <v>1001</v>
      </c>
      <c r="D40">
        <v>20.068604720166665</v>
      </c>
    </row>
    <row r="41" spans="1:4" x14ac:dyDescent="0.2">
      <c r="A41" s="8" t="s">
        <v>43</v>
      </c>
      <c r="B41">
        <v>2147</v>
      </c>
      <c r="C41">
        <v>733</v>
      </c>
      <c r="D41">
        <v>17.539327943833332</v>
      </c>
    </row>
    <row r="42" spans="1:4" x14ac:dyDescent="0.2">
      <c r="A42" s="8" t="s">
        <v>44</v>
      </c>
      <c r="B42">
        <f>911-582</f>
        <v>329</v>
      </c>
      <c r="C42">
        <v>7</v>
      </c>
      <c r="D42">
        <v>1.4253918163333335</v>
      </c>
    </row>
    <row r="43" spans="1:4" x14ac:dyDescent="0.2">
      <c r="A43" s="8" t="s">
        <v>45</v>
      </c>
      <c r="B43">
        <f>1095-389</f>
        <v>706</v>
      </c>
      <c r="C43">
        <v>31</v>
      </c>
      <c r="D43">
        <v>1.86215640375</v>
      </c>
    </row>
  </sheetData>
  <mergeCells count="4">
    <mergeCell ref="A1:D1"/>
    <mergeCell ref="A12:D12"/>
    <mergeCell ref="A23:D23"/>
    <mergeCell ref="A34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18A7-1072-EA44-9275-FE9CB67CE892}">
  <dimension ref="A1:M33"/>
  <sheetViews>
    <sheetView workbookViewId="0">
      <selection activeCell="A2" sqref="A2:M2"/>
    </sheetView>
  </sheetViews>
  <sheetFormatPr baseColWidth="10" defaultRowHeight="16" x14ac:dyDescent="0.2"/>
  <sheetData>
    <row r="1" spans="1:13" x14ac:dyDescent="0.2">
      <c r="A1" t="s">
        <v>223</v>
      </c>
    </row>
    <row r="2" spans="1:13" x14ac:dyDescent="0.2">
      <c r="A2" s="20" t="s">
        <v>35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"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</row>
    <row r="4" spans="1:13" x14ac:dyDescent="0.2">
      <c r="A4" s="6" t="s">
        <v>41</v>
      </c>
      <c r="B4" s="7">
        <v>3173</v>
      </c>
      <c r="C4" s="7">
        <v>3309</v>
      </c>
      <c r="D4" s="7">
        <v>3602</v>
      </c>
      <c r="E4" s="7">
        <v>3564</v>
      </c>
      <c r="F4" s="7">
        <v>3434</v>
      </c>
      <c r="G4" s="7">
        <v>4215</v>
      </c>
      <c r="H4" s="7">
        <v>4361</v>
      </c>
      <c r="I4" s="7">
        <v>4517</v>
      </c>
      <c r="J4" s="7">
        <v>4268</v>
      </c>
      <c r="K4" s="7">
        <v>3714</v>
      </c>
      <c r="L4" s="7">
        <v>2970</v>
      </c>
      <c r="M4" s="7">
        <v>2979</v>
      </c>
    </row>
    <row r="5" spans="1:13" x14ac:dyDescent="0.2">
      <c r="A5" s="6" t="s">
        <v>42</v>
      </c>
      <c r="B5" s="7">
        <v>961</v>
      </c>
      <c r="C5" s="7">
        <v>865</v>
      </c>
      <c r="D5" s="7">
        <v>73</v>
      </c>
      <c r="E5" s="7">
        <v>109</v>
      </c>
      <c r="F5" s="7">
        <v>109</v>
      </c>
      <c r="G5" s="7">
        <v>110</v>
      </c>
      <c r="H5" s="7">
        <v>942</v>
      </c>
      <c r="I5" s="7">
        <v>951</v>
      </c>
      <c r="J5" s="7">
        <v>109</v>
      </c>
      <c r="K5" s="7">
        <v>95</v>
      </c>
      <c r="L5" s="7">
        <v>0</v>
      </c>
      <c r="M5" s="7">
        <v>1</v>
      </c>
    </row>
    <row r="6" spans="1:13" x14ac:dyDescent="0.2">
      <c r="A6" s="6" t="s">
        <v>43</v>
      </c>
      <c r="B6" s="7">
        <v>1790</v>
      </c>
      <c r="C6" s="7">
        <v>1818</v>
      </c>
      <c r="D6" s="7">
        <v>1491</v>
      </c>
      <c r="E6" s="7">
        <v>1849</v>
      </c>
      <c r="F6" s="7">
        <v>1959</v>
      </c>
      <c r="G6" s="7">
        <v>2013</v>
      </c>
      <c r="H6" s="7">
        <v>1984</v>
      </c>
      <c r="I6" s="7">
        <v>1991</v>
      </c>
      <c r="J6" s="7">
        <v>2012</v>
      </c>
      <c r="K6" s="7">
        <v>1297</v>
      </c>
      <c r="L6" s="7">
        <v>2122</v>
      </c>
      <c r="M6" s="7">
        <v>2147</v>
      </c>
    </row>
    <row r="7" spans="1:13" x14ac:dyDescent="0.2">
      <c r="A7" s="6" t="s">
        <v>44</v>
      </c>
      <c r="B7" s="7">
        <v>244</v>
      </c>
      <c r="C7" s="7">
        <v>240</v>
      </c>
      <c r="D7" s="7">
        <v>338</v>
      </c>
      <c r="E7" s="7">
        <v>302</v>
      </c>
      <c r="F7" s="7">
        <v>855</v>
      </c>
      <c r="G7" s="7">
        <v>911</v>
      </c>
      <c r="H7" s="7">
        <v>702</v>
      </c>
      <c r="I7" s="7">
        <v>717</v>
      </c>
      <c r="J7" s="7">
        <v>819</v>
      </c>
      <c r="K7" s="7">
        <v>543</v>
      </c>
      <c r="L7" s="7">
        <v>464</v>
      </c>
      <c r="M7" s="7">
        <v>322</v>
      </c>
    </row>
    <row r="8" spans="1:13" x14ac:dyDescent="0.2">
      <c r="A8" s="6" t="s">
        <v>45</v>
      </c>
      <c r="B8" s="7">
        <v>858</v>
      </c>
      <c r="C8" s="7">
        <v>499</v>
      </c>
      <c r="D8" s="7">
        <v>372</v>
      </c>
      <c r="E8" s="7">
        <v>415</v>
      </c>
      <c r="F8" s="7">
        <v>465</v>
      </c>
      <c r="G8" s="7">
        <v>651</v>
      </c>
      <c r="H8" s="7">
        <v>722</v>
      </c>
      <c r="I8" s="7">
        <v>823</v>
      </c>
      <c r="J8" s="7">
        <v>1095</v>
      </c>
      <c r="K8" s="7">
        <v>418</v>
      </c>
      <c r="L8" s="7">
        <v>533</v>
      </c>
      <c r="M8" s="7">
        <v>596</v>
      </c>
    </row>
    <row r="9" spans="1:13" x14ac:dyDescent="0.2">
      <c r="A9" s="6" t="s">
        <v>46</v>
      </c>
      <c r="B9" s="7">
        <v>1831</v>
      </c>
      <c r="C9" s="7">
        <v>476</v>
      </c>
      <c r="D9" s="7">
        <v>257</v>
      </c>
      <c r="E9" s="7">
        <v>105</v>
      </c>
      <c r="F9" s="7">
        <v>510</v>
      </c>
      <c r="G9" s="7">
        <v>1166</v>
      </c>
      <c r="H9" s="7">
        <v>1620</v>
      </c>
      <c r="I9" s="7">
        <v>1789</v>
      </c>
      <c r="J9" s="7">
        <v>1786</v>
      </c>
      <c r="K9" s="7">
        <v>839</v>
      </c>
      <c r="L9" s="7">
        <v>314</v>
      </c>
      <c r="M9" s="7">
        <v>565</v>
      </c>
    </row>
    <row r="10" spans="1:13" x14ac:dyDescent="0.2">
      <c r="A10" s="6" t="s">
        <v>47</v>
      </c>
      <c r="B10" s="7">
        <v>1593</v>
      </c>
      <c r="C10" s="7">
        <v>993</v>
      </c>
      <c r="D10" s="7">
        <v>1539</v>
      </c>
      <c r="E10" s="7">
        <v>1211</v>
      </c>
      <c r="F10" s="7">
        <v>1451</v>
      </c>
      <c r="G10" s="7">
        <v>3176</v>
      </c>
      <c r="H10" s="7">
        <v>4013</v>
      </c>
      <c r="I10" s="7">
        <v>3796</v>
      </c>
      <c r="J10" s="7">
        <v>3200</v>
      </c>
      <c r="K10" s="7">
        <v>2317</v>
      </c>
      <c r="L10" s="7">
        <v>1556</v>
      </c>
      <c r="M10" s="7">
        <v>891</v>
      </c>
    </row>
    <row r="11" spans="1:13" x14ac:dyDescent="0.2">
      <c r="A11" s="6" t="s">
        <v>48</v>
      </c>
      <c r="B11" s="7">
        <v>1675</v>
      </c>
      <c r="C11" s="7">
        <v>577</v>
      </c>
      <c r="D11" s="7">
        <v>628</v>
      </c>
      <c r="E11" s="7">
        <v>730</v>
      </c>
      <c r="F11" s="7">
        <v>1267</v>
      </c>
      <c r="G11" s="7">
        <v>1833</v>
      </c>
      <c r="H11" s="7">
        <v>2049</v>
      </c>
      <c r="I11" s="7">
        <v>2188</v>
      </c>
      <c r="J11" s="7">
        <v>2012</v>
      </c>
      <c r="K11" s="7">
        <v>1555</v>
      </c>
      <c r="L11" s="7">
        <v>973</v>
      </c>
      <c r="M11" s="7">
        <v>598</v>
      </c>
    </row>
    <row r="13" spans="1:13" x14ac:dyDescent="0.2">
      <c r="A13" s="20" t="s">
        <v>36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x14ac:dyDescent="0.2">
      <c r="B14" s="1" t="s">
        <v>23</v>
      </c>
      <c r="C14" s="1" t="s">
        <v>24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31</v>
      </c>
      <c r="K14" s="1" t="s">
        <v>32</v>
      </c>
      <c r="L14" s="1" t="s">
        <v>33</v>
      </c>
      <c r="M14" s="1" t="s">
        <v>34</v>
      </c>
    </row>
    <row r="15" spans="1:13" x14ac:dyDescent="0.2">
      <c r="A15" s="6" t="s">
        <v>41</v>
      </c>
      <c r="B15" s="7">
        <v>253</v>
      </c>
      <c r="C15" s="7">
        <v>117</v>
      </c>
      <c r="D15" s="7">
        <v>31</v>
      </c>
      <c r="E15" s="7">
        <v>187</v>
      </c>
      <c r="F15" s="7">
        <v>213</v>
      </c>
      <c r="G15" s="7">
        <v>465</v>
      </c>
      <c r="H15" s="7">
        <v>964</v>
      </c>
      <c r="I15" s="7">
        <v>1001</v>
      </c>
      <c r="J15" s="7">
        <v>574</v>
      </c>
      <c r="K15" s="7">
        <v>567</v>
      </c>
      <c r="L15" s="7">
        <v>123</v>
      </c>
      <c r="M15" s="7">
        <v>115</v>
      </c>
    </row>
    <row r="16" spans="1:13" x14ac:dyDescent="0.2">
      <c r="A16" s="6" t="s">
        <v>42</v>
      </c>
      <c r="B16" s="7">
        <v>1</v>
      </c>
      <c r="C16" s="7">
        <v>20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0</v>
      </c>
      <c r="M16" s="7">
        <v>1</v>
      </c>
    </row>
    <row r="17" spans="1:13" x14ac:dyDescent="0.2">
      <c r="A17" s="6" t="s">
        <v>43</v>
      </c>
      <c r="B17" s="7">
        <v>545</v>
      </c>
      <c r="C17" s="7">
        <v>450</v>
      </c>
      <c r="D17" s="7">
        <v>336</v>
      </c>
      <c r="E17" s="7">
        <v>511</v>
      </c>
      <c r="F17" s="7">
        <v>324</v>
      </c>
      <c r="G17" s="7">
        <v>618</v>
      </c>
      <c r="H17" s="7">
        <v>715</v>
      </c>
      <c r="I17" s="7">
        <v>663</v>
      </c>
      <c r="J17" s="7">
        <v>369</v>
      </c>
      <c r="K17" s="7">
        <v>253</v>
      </c>
      <c r="L17" s="7">
        <v>371</v>
      </c>
      <c r="M17" s="7">
        <v>733</v>
      </c>
    </row>
    <row r="18" spans="1:13" x14ac:dyDescent="0.2">
      <c r="A18" s="6" t="s">
        <v>44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2</v>
      </c>
      <c r="J18" s="7">
        <v>1</v>
      </c>
      <c r="K18" s="7">
        <v>1</v>
      </c>
      <c r="L18" s="7">
        <v>4</v>
      </c>
      <c r="M18" s="7">
        <v>7</v>
      </c>
    </row>
    <row r="19" spans="1:13" x14ac:dyDescent="0.2">
      <c r="A19" s="6" t="s">
        <v>45</v>
      </c>
      <c r="B19" s="7">
        <v>1</v>
      </c>
      <c r="C19" s="7">
        <v>31</v>
      </c>
      <c r="D19" s="7">
        <v>27</v>
      </c>
      <c r="E19" s="7">
        <v>24</v>
      </c>
      <c r="F19" s="7">
        <v>1</v>
      </c>
      <c r="G19" s="7">
        <v>23</v>
      </c>
      <c r="H19" s="7">
        <v>30</v>
      </c>
      <c r="I19" s="7">
        <v>26</v>
      </c>
      <c r="J19" s="7">
        <v>2</v>
      </c>
      <c r="K19" s="7">
        <v>2</v>
      </c>
      <c r="L19" s="7">
        <v>21</v>
      </c>
      <c r="M19" s="7">
        <v>3</v>
      </c>
    </row>
    <row r="20" spans="1:13" x14ac:dyDescent="0.2">
      <c r="A20" s="6" t="s">
        <v>46</v>
      </c>
      <c r="B20" s="7">
        <v>2</v>
      </c>
      <c r="C20" s="7">
        <v>1</v>
      </c>
      <c r="D20" s="7">
        <v>1</v>
      </c>
      <c r="E20" s="7">
        <v>4</v>
      </c>
      <c r="F20" s="7">
        <v>11</v>
      </c>
      <c r="G20" s="7">
        <v>1</v>
      </c>
      <c r="H20" s="7">
        <v>2</v>
      </c>
      <c r="I20" s="7">
        <v>6</v>
      </c>
      <c r="J20" s="7">
        <v>4</v>
      </c>
      <c r="K20" s="7">
        <v>8</v>
      </c>
      <c r="L20" s="7">
        <v>8</v>
      </c>
      <c r="M20" s="7">
        <v>6</v>
      </c>
    </row>
    <row r="21" spans="1:13" x14ac:dyDescent="0.2">
      <c r="A21" s="6" t="s">
        <v>47</v>
      </c>
      <c r="B21" s="7">
        <v>85</v>
      </c>
      <c r="C21" s="7">
        <v>2</v>
      </c>
      <c r="D21" s="7">
        <v>219</v>
      </c>
      <c r="E21" s="7">
        <v>1</v>
      </c>
      <c r="F21" s="7">
        <v>168</v>
      </c>
      <c r="G21" s="7">
        <v>165</v>
      </c>
      <c r="H21" s="7">
        <v>326</v>
      </c>
      <c r="I21" s="7">
        <v>539</v>
      </c>
      <c r="J21" s="7">
        <v>351</v>
      </c>
      <c r="K21" s="7">
        <v>377</v>
      </c>
      <c r="L21" s="7">
        <v>2</v>
      </c>
      <c r="M21" s="7">
        <v>2</v>
      </c>
    </row>
    <row r="22" spans="1:13" x14ac:dyDescent="0.2">
      <c r="A22" s="6" t="s">
        <v>48</v>
      </c>
      <c r="B22" s="7">
        <v>156</v>
      </c>
      <c r="C22" s="7">
        <v>40</v>
      </c>
      <c r="D22" s="7">
        <v>1</v>
      </c>
      <c r="E22" s="7">
        <v>4</v>
      </c>
      <c r="F22" s="7">
        <v>45</v>
      </c>
      <c r="G22" s="7">
        <v>47</v>
      </c>
      <c r="H22" s="7">
        <v>303</v>
      </c>
      <c r="I22" s="7">
        <v>237</v>
      </c>
      <c r="J22" s="7">
        <v>95</v>
      </c>
      <c r="K22" s="7">
        <v>46</v>
      </c>
      <c r="L22" s="7">
        <v>45</v>
      </c>
      <c r="M22" s="7">
        <v>5</v>
      </c>
    </row>
    <row r="23" spans="1:13" x14ac:dyDescent="0.2">
      <c r="A23" s="6"/>
    </row>
    <row r="24" spans="1:13" x14ac:dyDescent="0.2">
      <c r="A24" s="21" t="s">
        <v>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2">
      <c r="B25" s="1" t="s">
        <v>23</v>
      </c>
      <c r="C25" s="1" t="s">
        <v>24</v>
      </c>
      <c r="D25" s="1" t="s">
        <v>25</v>
      </c>
      <c r="E25" s="1" t="s">
        <v>26</v>
      </c>
      <c r="F25" s="1" t="s">
        <v>27</v>
      </c>
      <c r="G25" s="1" t="s">
        <v>28</v>
      </c>
      <c r="H25" s="1" t="s">
        <v>29</v>
      </c>
      <c r="I25" s="1" t="s">
        <v>30</v>
      </c>
      <c r="J25" s="1" t="s">
        <v>31</v>
      </c>
      <c r="K25" s="1" t="s">
        <v>32</v>
      </c>
      <c r="L25" s="1" t="s">
        <v>33</v>
      </c>
      <c r="M25" s="1" t="s">
        <v>34</v>
      </c>
    </row>
    <row r="26" spans="1:13" x14ac:dyDescent="0.2">
      <c r="A26" s="6" t="s">
        <v>41</v>
      </c>
      <c r="B26" s="7">
        <v>22.5844086</v>
      </c>
      <c r="C26" s="7">
        <v>15.3797619</v>
      </c>
      <c r="D26" s="7">
        <v>15.08064516</v>
      </c>
      <c r="E26" s="7">
        <v>19.92888889</v>
      </c>
      <c r="F26" s="7">
        <v>13.5790323</v>
      </c>
      <c r="G26" s="7">
        <v>16.460555599999999</v>
      </c>
      <c r="H26" s="7">
        <v>31.0392473</v>
      </c>
      <c r="I26" s="7">
        <v>36.117741899999999</v>
      </c>
      <c r="J26" s="7">
        <v>27.900555600000001</v>
      </c>
      <c r="K26" s="7">
        <v>20.884946240000001</v>
      </c>
      <c r="L26" s="7">
        <v>10.591666699999999</v>
      </c>
      <c r="M26" s="7">
        <v>11.275806451999999</v>
      </c>
    </row>
    <row r="27" spans="1:13" x14ac:dyDescent="0.2">
      <c r="A27" s="6" t="s">
        <v>42</v>
      </c>
      <c r="B27" s="7">
        <v>1.2134408999999999</v>
      </c>
      <c r="C27" s="7">
        <v>0.52321430000000002</v>
      </c>
      <c r="D27" s="7">
        <v>2.6881720000000001E-2</v>
      </c>
      <c r="E27" s="7">
        <v>0.26277778000000002</v>
      </c>
      <c r="F27" s="7">
        <v>0.42903229999999998</v>
      </c>
      <c r="G27" s="7">
        <v>0.2577778</v>
      </c>
      <c r="H27" s="7">
        <v>0.73064519999999999</v>
      </c>
      <c r="I27" s="7">
        <v>0.70483870000000004</v>
      </c>
      <c r="J27" s="7">
        <v>0.21055560000000001</v>
      </c>
      <c r="K27" s="7">
        <v>7.4193549999999997E-2</v>
      </c>
      <c r="L27" s="7">
        <v>0</v>
      </c>
      <c r="M27" s="7">
        <v>1.075269E-3</v>
      </c>
    </row>
    <row r="28" spans="1:13" x14ac:dyDescent="0.2">
      <c r="A28" s="6" t="s">
        <v>43</v>
      </c>
      <c r="B28" s="7">
        <v>18.419354800000001</v>
      </c>
      <c r="C28" s="7">
        <v>13.574999999999999</v>
      </c>
      <c r="D28" s="7">
        <v>11.387096769999999</v>
      </c>
      <c r="E28" s="7">
        <v>15.13611111</v>
      </c>
      <c r="F28" s="7">
        <v>15.4322581</v>
      </c>
      <c r="G28" s="7">
        <v>18.728333299999999</v>
      </c>
      <c r="H28" s="7">
        <v>24.881720399999999</v>
      </c>
      <c r="I28" s="7">
        <v>23.716128999999999</v>
      </c>
      <c r="J28" s="7">
        <v>17.1722222</v>
      </c>
      <c r="K28" s="7">
        <v>13.64247312</v>
      </c>
      <c r="L28" s="7">
        <v>18.4183333</v>
      </c>
      <c r="M28" s="7">
        <v>19.962903226000002</v>
      </c>
    </row>
    <row r="29" spans="1:13" x14ac:dyDescent="0.2">
      <c r="A29" s="6" t="s">
        <v>44</v>
      </c>
      <c r="B29" s="7">
        <v>0.80483870000000002</v>
      </c>
      <c r="C29" s="7">
        <v>0.93988099999999997</v>
      </c>
      <c r="D29" s="7">
        <v>0.94301075000000001</v>
      </c>
      <c r="E29" s="7">
        <v>1.27333333</v>
      </c>
      <c r="F29" s="7">
        <v>1.5790322999999999</v>
      </c>
      <c r="G29" s="7">
        <v>1.2949999999999999</v>
      </c>
      <c r="H29" s="7">
        <v>2.2559140000000002</v>
      </c>
      <c r="I29" s="7">
        <v>1.9306452000000001</v>
      </c>
      <c r="J29" s="7">
        <v>2.0844444000000002</v>
      </c>
      <c r="K29" s="7">
        <v>1.58548387</v>
      </c>
      <c r="L29" s="7">
        <v>1.6733332999999999</v>
      </c>
      <c r="M29" s="7">
        <v>0.739784946</v>
      </c>
    </row>
    <row r="30" spans="1:13" x14ac:dyDescent="0.2">
      <c r="A30" s="6" t="s">
        <v>45</v>
      </c>
      <c r="B30" s="7">
        <v>2.0505376000000002</v>
      </c>
      <c r="C30" s="7">
        <v>1.7720237999999999</v>
      </c>
      <c r="D30" s="7">
        <v>1.1774193500000001</v>
      </c>
      <c r="E30" s="7">
        <v>1.62833333</v>
      </c>
      <c r="F30" s="7">
        <v>1.2478495000000001</v>
      </c>
      <c r="G30" s="7">
        <v>1.67</v>
      </c>
      <c r="H30" s="7">
        <v>2.5145160999999998</v>
      </c>
      <c r="I30" s="7">
        <v>2.6462365999999999</v>
      </c>
      <c r="J30" s="7">
        <v>2.0816667</v>
      </c>
      <c r="K30" s="7">
        <v>1.6301075300000001</v>
      </c>
      <c r="L30" s="7">
        <v>2.0094444</v>
      </c>
      <c r="M30" s="7">
        <v>1.917741935</v>
      </c>
    </row>
    <row r="31" spans="1:13" x14ac:dyDescent="0.2">
      <c r="A31" s="6" t="s">
        <v>46</v>
      </c>
      <c r="B31" s="7">
        <v>8.9478495000000002</v>
      </c>
      <c r="C31" s="7">
        <v>0.23988100000000001</v>
      </c>
      <c r="D31" s="7">
        <v>9.3010750000000003E-2</v>
      </c>
      <c r="E31" s="7">
        <v>5.9444440000000001E-2</v>
      </c>
      <c r="F31" s="7">
        <v>0.46505380000000002</v>
      </c>
      <c r="G31" s="7">
        <v>0.80444439999999995</v>
      </c>
      <c r="H31" s="7">
        <v>2.0080645000000001</v>
      </c>
      <c r="I31" s="7">
        <v>2.6220430000000001</v>
      </c>
      <c r="J31" s="7">
        <v>1.5594444000000001</v>
      </c>
      <c r="K31" s="7">
        <v>0.68172043000000004</v>
      </c>
      <c r="L31" s="7">
        <v>0.1127778</v>
      </c>
      <c r="M31" s="7">
        <v>9.0322580999999999E-2</v>
      </c>
    </row>
    <row r="32" spans="1:13" x14ac:dyDescent="0.2">
      <c r="A32" s="6" t="s">
        <v>47</v>
      </c>
      <c r="B32" s="7">
        <v>6.4827956999999996</v>
      </c>
      <c r="C32" s="7">
        <v>3.2869047999999998</v>
      </c>
      <c r="D32" s="7">
        <v>6.5290322600000001</v>
      </c>
      <c r="E32" s="7">
        <v>4.1788888899999996</v>
      </c>
      <c r="F32" s="7">
        <v>5.388172</v>
      </c>
      <c r="G32" s="7">
        <v>5.9816666999999999</v>
      </c>
      <c r="H32" s="7">
        <v>10.838172</v>
      </c>
      <c r="I32" s="7">
        <v>13.9639785</v>
      </c>
      <c r="J32" s="7">
        <v>10.504444400000001</v>
      </c>
      <c r="K32" s="7">
        <v>9.2118279600000008</v>
      </c>
      <c r="L32" s="7">
        <v>4.8144444000000002</v>
      </c>
      <c r="M32" s="7">
        <v>3.7338709680000002</v>
      </c>
    </row>
    <row r="33" spans="1:13" x14ac:dyDescent="0.2">
      <c r="A33" s="6" t="s">
        <v>48</v>
      </c>
      <c r="B33" s="7">
        <v>11.761828</v>
      </c>
      <c r="C33" s="7">
        <v>2.9214286</v>
      </c>
      <c r="D33" s="7">
        <v>2.9473118299999999</v>
      </c>
      <c r="E33" s="7">
        <v>2.1949999999999998</v>
      </c>
      <c r="F33" s="7">
        <v>2.8827957</v>
      </c>
      <c r="G33" s="7">
        <v>5.0738889</v>
      </c>
      <c r="H33" s="7">
        <v>8.4752688000000003</v>
      </c>
      <c r="I33" s="7">
        <v>8.8387097000000008</v>
      </c>
      <c r="J33" s="7">
        <v>5.3316667000000004</v>
      </c>
      <c r="K33" s="7">
        <v>3.3747311799999999</v>
      </c>
      <c r="L33" s="7">
        <v>4.5811111000000002</v>
      </c>
      <c r="M33" s="7">
        <v>3.0956989250000002</v>
      </c>
    </row>
  </sheetData>
  <mergeCells count="3">
    <mergeCell ref="A2:M2"/>
    <mergeCell ref="A13:M13"/>
    <mergeCell ref="A24:M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A3E9-1FA2-8F4C-85A4-051432D37919}">
  <dimension ref="A1:E34"/>
  <sheetViews>
    <sheetView workbookViewId="0">
      <selection activeCell="J9" sqref="J9"/>
    </sheetView>
  </sheetViews>
  <sheetFormatPr baseColWidth="10" defaultRowHeight="16" x14ac:dyDescent="0.2"/>
  <sheetData>
    <row r="1" spans="1:5" x14ac:dyDescent="0.2">
      <c r="A1" s="20" t="s">
        <v>225</v>
      </c>
      <c r="B1" s="20"/>
      <c r="C1" s="20"/>
      <c r="D1" s="20"/>
      <c r="E1" s="20"/>
    </row>
    <row r="2" spans="1:5" x14ac:dyDescent="0.2">
      <c r="A2" t="s">
        <v>210</v>
      </c>
    </row>
    <row r="3" spans="1:5" x14ac:dyDescent="0.2">
      <c r="A3" s="6"/>
      <c r="B3" s="6" t="s">
        <v>204</v>
      </c>
      <c r="C3" s="6" t="s">
        <v>205</v>
      </c>
      <c r="D3" s="6" t="s">
        <v>8</v>
      </c>
      <c r="E3" s="6" t="s">
        <v>9</v>
      </c>
    </row>
    <row r="4" spans="1:5" x14ac:dyDescent="0.2">
      <c r="A4" s="6" t="s">
        <v>206</v>
      </c>
      <c r="B4" s="18">
        <v>20</v>
      </c>
      <c r="C4" s="18">
        <v>0</v>
      </c>
      <c r="D4" s="18">
        <v>0</v>
      </c>
      <c r="E4" s="18">
        <v>10</v>
      </c>
    </row>
    <row r="5" spans="1:5" x14ac:dyDescent="0.2">
      <c r="A5" s="6" t="s">
        <v>207</v>
      </c>
      <c r="B5" s="18">
        <v>6619.3</v>
      </c>
      <c r="C5" s="18">
        <v>107</v>
      </c>
      <c r="D5" s="18">
        <v>0</v>
      </c>
      <c r="E5" s="18">
        <v>0</v>
      </c>
    </row>
    <row r="6" spans="1:5" x14ac:dyDescent="0.2">
      <c r="A6" s="6" t="s">
        <v>208</v>
      </c>
      <c r="B6" s="18">
        <v>0</v>
      </c>
      <c r="C6" s="18">
        <v>0</v>
      </c>
      <c r="D6" s="18">
        <v>0</v>
      </c>
      <c r="E6" s="18">
        <v>56.5</v>
      </c>
    </row>
    <row r="7" spans="1:5" x14ac:dyDescent="0.2">
      <c r="A7" s="6" t="s">
        <v>209</v>
      </c>
      <c r="B7" s="18">
        <v>1985.3</v>
      </c>
      <c r="C7" s="18">
        <v>0</v>
      </c>
      <c r="D7" s="18">
        <v>0</v>
      </c>
      <c r="E7" s="18">
        <v>0</v>
      </c>
    </row>
    <row r="8" spans="1:5" x14ac:dyDescent="0.2">
      <c r="A8" s="6" t="s">
        <v>216</v>
      </c>
    </row>
    <row r="10" spans="1:5" x14ac:dyDescent="0.2">
      <c r="A10" s="6" t="s">
        <v>215</v>
      </c>
    </row>
    <row r="12" spans="1:5" x14ac:dyDescent="0.2">
      <c r="A12" s="20" t="s">
        <v>226</v>
      </c>
      <c r="B12" s="20"/>
      <c r="C12" s="20"/>
      <c r="D12" s="20"/>
      <c r="E12" s="20"/>
    </row>
    <row r="13" spans="1:5" x14ac:dyDescent="0.2">
      <c r="A13" t="s">
        <v>211</v>
      </c>
    </row>
    <row r="14" spans="1:5" x14ac:dyDescent="0.2">
      <c r="B14" s="6" t="s">
        <v>204</v>
      </c>
      <c r="C14" s="6" t="s">
        <v>205</v>
      </c>
      <c r="D14" s="6" t="s">
        <v>8</v>
      </c>
      <c r="E14" s="6" t="s">
        <v>9</v>
      </c>
    </row>
    <row r="15" spans="1:5" x14ac:dyDescent="0.2">
      <c r="A15" s="6" t="s">
        <v>206</v>
      </c>
      <c r="B15">
        <f>20+'Proposed Gen Additions'!J15</f>
        <v>204.8</v>
      </c>
      <c r="C15">
        <f>'Proposed Gen Additions'!J16</f>
        <v>200</v>
      </c>
      <c r="D15">
        <f>'Proposed Gen Additions'!J17</f>
        <v>0</v>
      </c>
      <c r="E15">
        <f>'Proposed Gen Additions'!J18+10</f>
        <v>10</v>
      </c>
    </row>
    <row r="16" spans="1:5" x14ac:dyDescent="0.2">
      <c r="A16" s="6" t="s">
        <v>207</v>
      </c>
      <c r="B16">
        <f>6619.3+'Proposed Gen Additions'!J19</f>
        <v>6619.3</v>
      </c>
      <c r="C16">
        <f>'Proposed Gen Additions'!J20+107</f>
        <v>116</v>
      </c>
      <c r="D16">
        <f>'Proposed Gen Additions'!J21</f>
        <v>0</v>
      </c>
      <c r="E16">
        <f>'Proposed Gen Additions'!J22</f>
        <v>0</v>
      </c>
    </row>
    <row r="17" spans="1:5" x14ac:dyDescent="0.2">
      <c r="A17" s="6" t="s">
        <v>208</v>
      </c>
      <c r="B17">
        <f>'Proposed Gen Additions'!J7</f>
        <v>610</v>
      </c>
      <c r="C17">
        <f>'Proposed Gen Additions'!J8</f>
        <v>40</v>
      </c>
      <c r="D17">
        <f>'Proposed Gen Additions'!J9</f>
        <v>0</v>
      </c>
      <c r="E17">
        <f>56.5+'Proposed Gen Additions'!J10</f>
        <v>112.5</v>
      </c>
    </row>
    <row r="18" spans="1:5" x14ac:dyDescent="0.2">
      <c r="A18" s="6" t="s">
        <v>209</v>
      </c>
      <c r="B18">
        <f>1985.3+'Proposed Gen Additions'!J3</f>
        <v>6061.4</v>
      </c>
      <c r="C18">
        <f>'Proposed Gen Additions'!J4</f>
        <v>0</v>
      </c>
      <c r="D18">
        <f>'Proposed Gen Additions'!J5</f>
        <v>0</v>
      </c>
      <c r="E18">
        <f>'Proposed Gen Additions'!J6</f>
        <v>596</v>
      </c>
    </row>
    <row r="19" spans="1:5" x14ac:dyDescent="0.2">
      <c r="A19" s="6" t="s">
        <v>212</v>
      </c>
      <c r="B19">
        <v>0</v>
      </c>
      <c r="C19">
        <f>19</f>
        <v>19</v>
      </c>
      <c r="D19">
        <v>0</v>
      </c>
      <c r="E19">
        <v>0</v>
      </c>
    </row>
    <row r="22" spans="1:5" x14ac:dyDescent="0.2">
      <c r="A22" s="6" t="s">
        <v>215</v>
      </c>
    </row>
    <row r="23" spans="1:5" x14ac:dyDescent="0.2">
      <c r="A23" s="6"/>
    </row>
    <row r="24" spans="1:5" x14ac:dyDescent="0.2">
      <c r="A24" s="20" t="s">
        <v>224</v>
      </c>
      <c r="B24" s="20"/>
      <c r="C24" s="20"/>
      <c r="D24" s="20"/>
      <c r="E24" s="20"/>
    </row>
    <row r="25" spans="1:5" x14ac:dyDescent="0.2">
      <c r="A25" s="19" t="s">
        <v>214</v>
      </c>
    </row>
    <row r="26" spans="1:5" x14ac:dyDescent="0.2">
      <c r="B26" s="6" t="s">
        <v>204</v>
      </c>
      <c r="C26" s="6" t="s">
        <v>205</v>
      </c>
      <c r="D26" s="6" t="s">
        <v>8</v>
      </c>
      <c r="E26" s="6" t="s">
        <v>9</v>
      </c>
    </row>
    <row r="27" spans="1:5" x14ac:dyDescent="0.2">
      <c r="A27" s="6" t="s">
        <v>206</v>
      </c>
      <c r="B27">
        <f>540</f>
        <v>540</v>
      </c>
      <c r="C27">
        <v>340</v>
      </c>
      <c r="D27">
        <f>747</f>
        <v>747</v>
      </c>
      <c r="E27">
        <v>345</v>
      </c>
    </row>
    <row r="28" spans="1:5" x14ac:dyDescent="0.2">
      <c r="A28" s="6" t="s">
        <v>207</v>
      </c>
      <c r="B28">
        <v>6619.3</v>
      </c>
      <c r="C28">
        <v>107</v>
      </c>
      <c r="D28">
        <v>0</v>
      </c>
      <c r="E28">
        <v>0</v>
      </c>
    </row>
    <row r="29" spans="1:5" x14ac:dyDescent="0.2">
      <c r="A29" s="6" t="s">
        <v>208</v>
      </c>
      <c r="B29">
        <v>2966</v>
      </c>
      <c r="C29">
        <v>968</v>
      </c>
      <c r="D29">
        <v>0</v>
      </c>
      <c r="E29">
        <v>104</v>
      </c>
    </row>
    <row r="30" spans="1:5" x14ac:dyDescent="0.2">
      <c r="A30" s="6" t="s">
        <v>209</v>
      </c>
      <c r="B30">
        <v>4313</v>
      </c>
      <c r="C30">
        <v>0</v>
      </c>
      <c r="D30">
        <f>5776</f>
        <v>5776</v>
      </c>
      <c r="E30">
        <v>7132</v>
      </c>
    </row>
    <row r="31" spans="1:5" x14ac:dyDescent="0.2">
      <c r="A31" s="6" t="s">
        <v>213</v>
      </c>
      <c r="B31">
        <v>9</v>
      </c>
      <c r="C31">
        <v>28</v>
      </c>
      <c r="D31">
        <v>0</v>
      </c>
      <c r="E31">
        <v>32</v>
      </c>
    </row>
    <row r="34" spans="1:1" x14ac:dyDescent="0.2">
      <c r="A34" s="6" t="s">
        <v>215</v>
      </c>
    </row>
  </sheetData>
  <mergeCells count="3">
    <mergeCell ref="A24:E24"/>
    <mergeCell ref="A1:E1"/>
    <mergeCell ref="A12:E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F7D-2F7F-4842-9227-D4E8A125D556}">
  <dimension ref="A1:Q71"/>
  <sheetViews>
    <sheetView zoomScale="90" zoomScaleNormal="90" workbookViewId="0">
      <selection activeCell="N31" sqref="N31"/>
    </sheetView>
  </sheetViews>
  <sheetFormatPr baseColWidth="10" defaultRowHeight="16" x14ac:dyDescent="0.2"/>
  <cols>
    <col min="1" max="1" width="35" bestFit="1" customWidth="1"/>
    <col min="2" max="2" width="29" bestFit="1" customWidth="1"/>
    <col min="7" max="7" width="18" bestFit="1" customWidth="1"/>
    <col min="9" max="9" width="17.1640625" bestFit="1" customWidth="1"/>
  </cols>
  <sheetData>
    <row r="1" spans="1:17" x14ac:dyDescent="0.2">
      <c r="A1" t="s">
        <v>217</v>
      </c>
    </row>
    <row r="2" spans="1:17" x14ac:dyDescent="0.2">
      <c r="A2" s="8" t="s">
        <v>50</v>
      </c>
      <c r="B2" s="8" t="s">
        <v>51</v>
      </c>
      <c r="C2" s="8" t="s">
        <v>0</v>
      </c>
      <c r="D2" s="8" t="s">
        <v>52</v>
      </c>
      <c r="E2" s="8" t="s">
        <v>53</v>
      </c>
      <c r="F2" s="8" t="s">
        <v>54</v>
      </c>
      <c r="G2" s="8" t="s">
        <v>55</v>
      </c>
      <c r="H2" s="8"/>
      <c r="I2" s="8" t="s">
        <v>179</v>
      </c>
      <c r="J2" s="8"/>
      <c r="K2" s="8"/>
      <c r="L2" s="8"/>
      <c r="M2" s="8"/>
      <c r="N2" s="8"/>
      <c r="O2" s="8"/>
      <c r="P2" s="8"/>
      <c r="Q2" s="8"/>
    </row>
    <row r="3" spans="1:17" x14ac:dyDescent="0.2">
      <c r="A3" s="9" t="s">
        <v>56</v>
      </c>
      <c r="B3" s="9" t="s">
        <v>57</v>
      </c>
      <c r="C3" s="9" t="s">
        <v>2</v>
      </c>
      <c r="D3" s="10">
        <v>43819</v>
      </c>
      <c r="E3" s="9">
        <v>126</v>
      </c>
      <c r="F3" s="9">
        <v>126</v>
      </c>
      <c r="G3" s="9" t="s">
        <v>58</v>
      </c>
      <c r="I3" t="s">
        <v>180</v>
      </c>
      <c r="J3">
        <f>SUM(F3,F4,F5,F10,F12,F13,F15,E17,E26:E32,E34:E38,E45:E48,E50:E51,E53)</f>
        <v>4076.1</v>
      </c>
    </row>
    <row r="4" spans="1:17" x14ac:dyDescent="0.2">
      <c r="A4" s="9" t="s">
        <v>59</v>
      </c>
      <c r="B4" s="9" t="s">
        <v>60</v>
      </c>
      <c r="C4" s="9" t="s">
        <v>4</v>
      </c>
      <c r="D4" s="10">
        <v>43819</v>
      </c>
      <c r="E4" s="9">
        <v>300</v>
      </c>
      <c r="F4" s="9">
        <v>300</v>
      </c>
      <c r="G4" s="9" t="s">
        <v>58</v>
      </c>
      <c r="I4" t="s">
        <v>185</v>
      </c>
      <c r="J4">
        <f>0</f>
        <v>0</v>
      </c>
    </row>
    <row r="5" spans="1:17" x14ac:dyDescent="0.2">
      <c r="A5" s="9" t="s">
        <v>61</v>
      </c>
      <c r="B5" s="9" t="s">
        <v>62</v>
      </c>
      <c r="C5" s="9" t="s">
        <v>3</v>
      </c>
      <c r="D5" s="10">
        <v>43819</v>
      </c>
      <c r="E5" s="9">
        <v>101.2</v>
      </c>
      <c r="F5" s="9">
        <v>101.2</v>
      </c>
      <c r="G5" s="9" t="s">
        <v>58</v>
      </c>
      <c r="I5" t="s">
        <v>186</v>
      </c>
      <c r="J5">
        <f>0</f>
        <v>0</v>
      </c>
    </row>
    <row r="6" spans="1:17" x14ac:dyDescent="0.2">
      <c r="A6" s="15" t="s">
        <v>63</v>
      </c>
      <c r="B6" s="15" t="s">
        <v>64</v>
      </c>
      <c r="C6" s="15" t="s">
        <v>9</v>
      </c>
      <c r="D6" s="16">
        <v>43486</v>
      </c>
      <c r="E6" s="15">
        <v>500</v>
      </c>
      <c r="F6" s="15">
        <v>500</v>
      </c>
      <c r="G6" s="15" t="s">
        <v>58</v>
      </c>
      <c r="I6" t="s">
        <v>187</v>
      </c>
      <c r="J6">
        <f>F6+E52</f>
        <v>596</v>
      </c>
    </row>
    <row r="7" spans="1:17" x14ac:dyDescent="0.2">
      <c r="A7" s="11" t="s">
        <v>65</v>
      </c>
      <c r="B7" s="11" t="s">
        <v>66</v>
      </c>
      <c r="C7" s="11" t="s">
        <v>7</v>
      </c>
      <c r="D7" s="12">
        <v>43576</v>
      </c>
      <c r="E7" s="11">
        <v>21</v>
      </c>
      <c r="F7" s="11">
        <v>19</v>
      </c>
      <c r="G7" s="11" t="s">
        <v>67</v>
      </c>
      <c r="I7" t="s">
        <v>188</v>
      </c>
      <c r="J7">
        <f>SUM(E16,E25,E39:E42,E57:E61,E63:E64)</f>
        <v>610</v>
      </c>
    </row>
    <row r="8" spans="1:17" x14ac:dyDescent="0.2">
      <c r="A8" s="13" t="s">
        <v>68</v>
      </c>
      <c r="B8" s="13" t="s">
        <v>69</v>
      </c>
      <c r="C8" s="13" t="s">
        <v>8</v>
      </c>
      <c r="D8" s="14">
        <v>43519</v>
      </c>
      <c r="E8" s="13">
        <v>643</v>
      </c>
      <c r="F8" s="13">
        <v>508</v>
      </c>
      <c r="G8" s="13" t="s">
        <v>70</v>
      </c>
      <c r="I8" t="s">
        <v>189</v>
      </c>
      <c r="J8">
        <f>E62+E66</f>
        <v>40</v>
      </c>
    </row>
    <row r="9" spans="1:17" x14ac:dyDescent="0.2">
      <c r="A9" s="11" t="s">
        <v>71</v>
      </c>
      <c r="B9" s="11" t="s">
        <v>72</v>
      </c>
      <c r="C9" s="11" t="s">
        <v>7</v>
      </c>
      <c r="D9" s="12">
        <v>43544</v>
      </c>
      <c r="E9" s="11">
        <v>1177.2</v>
      </c>
      <c r="F9" s="11">
        <v>1020</v>
      </c>
      <c r="G9" s="11" t="s">
        <v>73</v>
      </c>
      <c r="I9" t="s">
        <v>190</v>
      </c>
      <c r="J9">
        <f>0</f>
        <v>0</v>
      </c>
    </row>
    <row r="10" spans="1:17" x14ac:dyDescent="0.2">
      <c r="A10" s="9" t="s">
        <v>74</v>
      </c>
      <c r="B10" s="9" t="s">
        <v>75</v>
      </c>
      <c r="C10" s="9" t="s">
        <v>2</v>
      </c>
      <c r="D10" s="10">
        <v>43756</v>
      </c>
      <c r="E10" s="9">
        <v>78.400000000000006</v>
      </c>
      <c r="F10" s="9">
        <v>78.400000000000006</v>
      </c>
      <c r="G10" s="9" t="s">
        <v>58</v>
      </c>
      <c r="I10" t="s">
        <v>191</v>
      </c>
      <c r="J10">
        <f>E33+E56</f>
        <v>56</v>
      </c>
    </row>
    <row r="11" spans="1:17" x14ac:dyDescent="0.2">
      <c r="A11" s="9" t="s">
        <v>76</v>
      </c>
      <c r="B11" s="9" t="s">
        <v>77</v>
      </c>
      <c r="C11" s="9" t="s">
        <v>5</v>
      </c>
      <c r="D11" s="10">
        <v>43635</v>
      </c>
      <c r="E11" s="9">
        <v>102.2</v>
      </c>
      <c r="F11" s="9">
        <v>79</v>
      </c>
      <c r="G11" s="9" t="s">
        <v>73</v>
      </c>
      <c r="I11" t="s">
        <v>192</v>
      </c>
      <c r="J11">
        <f>0</f>
        <v>0</v>
      </c>
    </row>
    <row r="12" spans="1:17" x14ac:dyDescent="0.2">
      <c r="A12" s="9" t="s">
        <v>78</v>
      </c>
      <c r="B12" s="9" t="s">
        <v>79</v>
      </c>
      <c r="C12" s="9" t="s">
        <v>4</v>
      </c>
      <c r="D12" s="10">
        <v>43818</v>
      </c>
      <c r="E12" s="9">
        <v>110.4</v>
      </c>
      <c r="F12" s="9">
        <v>108.9</v>
      </c>
      <c r="G12" s="9" t="s">
        <v>58</v>
      </c>
      <c r="I12" t="s">
        <v>193</v>
      </c>
      <c r="J12">
        <f>F7</f>
        <v>19</v>
      </c>
    </row>
    <row r="13" spans="1:17" x14ac:dyDescent="0.2">
      <c r="A13" s="9" t="s">
        <v>80</v>
      </c>
      <c r="B13" s="9" t="s">
        <v>81</v>
      </c>
      <c r="C13" s="9" t="s">
        <v>2</v>
      </c>
      <c r="D13" s="10">
        <v>43818</v>
      </c>
      <c r="E13" s="9">
        <v>100</v>
      </c>
      <c r="F13" s="9">
        <v>100</v>
      </c>
      <c r="G13" s="9" t="s">
        <v>58</v>
      </c>
      <c r="I13" t="s">
        <v>194</v>
      </c>
      <c r="J13">
        <f>0</f>
        <v>0</v>
      </c>
    </row>
    <row r="14" spans="1:17" x14ac:dyDescent="0.2">
      <c r="A14" s="9" t="s">
        <v>82</v>
      </c>
      <c r="B14" s="9" t="s">
        <v>84</v>
      </c>
      <c r="C14" s="9" t="s">
        <v>4</v>
      </c>
      <c r="D14" s="10">
        <v>43636</v>
      </c>
      <c r="E14" s="9">
        <v>521</v>
      </c>
      <c r="F14" s="9">
        <v>480</v>
      </c>
      <c r="G14" s="9" t="s">
        <v>73</v>
      </c>
      <c r="I14" t="s">
        <v>195</v>
      </c>
      <c r="J14">
        <f>0</f>
        <v>0</v>
      </c>
    </row>
    <row r="15" spans="1:17" x14ac:dyDescent="0.2">
      <c r="A15" s="9" t="s">
        <v>83</v>
      </c>
      <c r="B15" s="9" t="s">
        <v>85</v>
      </c>
      <c r="C15" s="9" t="s">
        <v>2</v>
      </c>
      <c r="D15" s="10">
        <v>43758</v>
      </c>
      <c r="E15" s="9">
        <v>79.8</v>
      </c>
      <c r="F15" s="9">
        <v>79.8</v>
      </c>
      <c r="G15" s="9" t="s">
        <v>58</v>
      </c>
      <c r="I15" t="s">
        <v>196</v>
      </c>
      <c r="J15">
        <f>SUM(E19:E20,E65)</f>
        <v>184.8</v>
      </c>
    </row>
    <row r="16" spans="1:17" x14ac:dyDescent="0.2">
      <c r="A16" s="9" t="s">
        <v>86</v>
      </c>
      <c r="B16" s="9" t="s">
        <v>87</v>
      </c>
      <c r="C16" s="9" t="s">
        <v>3</v>
      </c>
      <c r="D16" s="10">
        <v>43635</v>
      </c>
      <c r="E16" s="9">
        <v>20</v>
      </c>
      <c r="F16" s="9"/>
      <c r="G16" s="9" t="s">
        <v>88</v>
      </c>
      <c r="I16" t="s">
        <v>197</v>
      </c>
      <c r="J16">
        <f>E24</f>
        <v>200</v>
      </c>
    </row>
    <row r="17" spans="1:10" x14ac:dyDescent="0.2">
      <c r="A17" s="9" t="s">
        <v>74</v>
      </c>
      <c r="B17" s="9" t="s">
        <v>89</v>
      </c>
      <c r="C17" s="9" t="s">
        <v>5</v>
      </c>
      <c r="D17" s="10">
        <v>43757</v>
      </c>
      <c r="E17" s="9">
        <v>72.599999999999994</v>
      </c>
      <c r="F17" s="9"/>
      <c r="G17" s="9" t="s">
        <v>58</v>
      </c>
      <c r="I17" t="s">
        <v>198</v>
      </c>
      <c r="J17">
        <f>0</f>
        <v>0</v>
      </c>
    </row>
    <row r="18" spans="1:10" x14ac:dyDescent="0.2">
      <c r="A18" s="13" t="s">
        <v>90</v>
      </c>
      <c r="B18" s="13" t="s">
        <v>91</v>
      </c>
      <c r="C18" s="13" t="s">
        <v>8</v>
      </c>
      <c r="D18" s="14">
        <v>43757</v>
      </c>
      <c r="E18" s="13">
        <v>92.5</v>
      </c>
      <c r="F18" s="13"/>
      <c r="G18" s="13" t="s">
        <v>70</v>
      </c>
      <c r="I18" t="s">
        <v>199</v>
      </c>
      <c r="J18">
        <f>0</f>
        <v>0</v>
      </c>
    </row>
    <row r="19" spans="1:10" x14ac:dyDescent="0.2">
      <c r="A19" s="9" t="s">
        <v>92</v>
      </c>
      <c r="B19" s="9" t="s">
        <v>93</v>
      </c>
      <c r="C19" s="9" t="s">
        <v>5</v>
      </c>
      <c r="D19" s="10">
        <v>43818</v>
      </c>
      <c r="E19" s="9">
        <v>64.8</v>
      </c>
      <c r="F19" s="9"/>
      <c r="G19" s="9" t="s">
        <v>95</v>
      </c>
      <c r="I19" t="s">
        <v>200</v>
      </c>
      <c r="J19">
        <f>0</f>
        <v>0</v>
      </c>
    </row>
    <row r="20" spans="1:10" x14ac:dyDescent="0.2">
      <c r="A20" s="9" t="s">
        <v>92</v>
      </c>
      <c r="B20" s="9" t="s">
        <v>94</v>
      </c>
      <c r="C20" s="9" t="s">
        <v>3</v>
      </c>
      <c r="D20" s="10">
        <v>43818</v>
      </c>
      <c r="E20" s="9">
        <v>100</v>
      </c>
      <c r="F20" s="9"/>
      <c r="G20" s="9" t="s">
        <v>95</v>
      </c>
      <c r="I20" t="s">
        <v>201</v>
      </c>
      <c r="J20">
        <f>E55</f>
        <v>9</v>
      </c>
    </row>
    <row r="21" spans="1:10" x14ac:dyDescent="0.2">
      <c r="A21" s="9" t="s">
        <v>96</v>
      </c>
      <c r="B21" s="9" t="s">
        <v>97</v>
      </c>
      <c r="C21" s="9" t="s">
        <v>2</v>
      </c>
      <c r="D21" s="10">
        <v>43575</v>
      </c>
      <c r="E21" s="9">
        <v>75</v>
      </c>
      <c r="F21" s="9"/>
      <c r="G21" s="9" t="s">
        <v>99</v>
      </c>
      <c r="I21" t="s">
        <v>203</v>
      </c>
      <c r="J21">
        <f>0</f>
        <v>0</v>
      </c>
    </row>
    <row r="22" spans="1:10" x14ac:dyDescent="0.2">
      <c r="A22" s="9" t="s">
        <v>96</v>
      </c>
      <c r="B22" s="9" t="s">
        <v>98</v>
      </c>
      <c r="C22" s="9" t="s">
        <v>2</v>
      </c>
      <c r="D22" s="10">
        <v>43575</v>
      </c>
      <c r="E22" s="9">
        <v>370</v>
      </c>
      <c r="F22" s="9"/>
      <c r="G22" s="9" t="s">
        <v>99</v>
      </c>
      <c r="I22" t="s">
        <v>202</v>
      </c>
      <c r="J22">
        <f>0</f>
        <v>0</v>
      </c>
    </row>
    <row r="23" spans="1:10" x14ac:dyDescent="0.2">
      <c r="A23" s="13" t="s">
        <v>100</v>
      </c>
      <c r="B23" s="13" t="s">
        <v>101</v>
      </c>
      <c r="C23" s="13" t="s">
        <v>8</v>
      </c>
      <c r="D23" s="14">
        <v>43605</v>
      </c>
      <c r="E23" s="13">
        <v>385</v>
      </c>
      <c r="F23" s="13"/>
      <c r="G23" s="13" t="s">
        <v>99</v>
      </c>
    </row>
    <row r="24" spans="1:10" x14ac:dyDescent="0.2">
      <c r="A24" s="11" t="s">
        <v>102</v>
      </c>
      <c r="B24" s="11" t="s">
        <v>106</v>
      </c>
      <c r="C24" s="11" t="s">
        <v>7</v>
      </c>
      <c r="D24" s="12">
        <v>43728</v>
      </c>
      <c r="E24" s="11">
        <v>200</v>
      </c>
      <c r="F24" s="11"/>
      <c r="G24" s="11" t="s">
        <v>95</v>
      </c>
    </row>
    <row r="25" spans="1:10" x14ac:dyDescent="0.2">
      <c r="A25" s="9" t="s">
        <v>103</v>
      </c>
      <c r="B25" s="9" t="s">
        <v>107</v>
      </c>
      <c r="C25" s="9" t="s">
        <v>2</v>
      </c>
      <c r="D25" s="10">
        <v>43728</v>
      </c>
      <c r="E25" s="9">
        <v>100</v>
      </c>
      <c r="F25" s="9"/>
      <c r="G25" s="9" t="s">
        <v>88</v>
      </c>
    </row>
    <row r="26" spans="1:10" x14ac:dyDescent="0.2">
      <c r="A26" s="9" t="s">
        <v>104</v>
      </c>
      <c r="B26" s="9" t="s">
        <v>108</v>
      </c>
      <c r="C26" s="9" t="s">
        <v>5</v>
      </c>
      <c r="D26" s="10">
        <v>43819</v>
      </c>
      <c r="E26" s="9">
        <v>18</v>
      </c>
      <c r="F26" s="9"/>
      <c r="G26" s="9" t="s">
        <v>58</v>
      </c>
    </row>
    <row r="27" spans="1:10" x14ac:dyDescent="0.2">
      <c r="A27" s="9" t="s">
        <v>105</v>
      </c>
      <c r="B27" s="9" t="s">
        <v>109</v>
      </c>
      <c r="C27" s="9" t="s">
        <v>5</v>
      </c>
      <c r="D27" s="10">
        <v>43819</v>
      </c>
      <c r="E27" s="9">
        <v>33</v>
      </c>
      <c r="F27" s="9"/>
      <c r="G27" s="9" t="s">
        <v>58</v>
      </c>
    </row>
    <row r="28" spans="1:10" x14ac:dyDescent="0.2">
      <c r="A28" s="9" t="s">
        <v>112</v>
      </c>
      <c r="B28" s="9" t="s">
        <v>110</v>
      </c>
      <c r="C28" s="9" t="s">
        <v>2</v>
      </c>
      <c r="D28" s="10">
        <v>43819</v>
      </c>
      <c r="E28" s="9">
        <v>201.3</v>
      </c>
      <c r="F28" s="9"/>
      <c r="G28" s="9" t="s">
        <v>58</v>
      </c>
    </row>
    <row r="29" spans="1:10" x14ac:dyDescent="0.2">
      <c r="A29" s="9" t="s">
        <v>113</v>
      </c>
      <c r="B29" s="9" t="s">
        <v>111</v>
      </c>
      <c r="C29" s="9" t="s">
        <v>4</v>
      </c>
      <c r="D29" s="10">
        <v>43819</v>
      </c>
      <c r="E29" s="9">
        <v>290.7</v>
      </c>
      <c r="F29" s="9"/>
      <c r="G29" s="9" t="s">
        <v>58</v>
      </c>
    </row>
    <row r="30" spans="1:10" x14ac:dyDescent="0.2">
      <c r="A30" s="9" t="s">
        <v>114</v>
      </c>
      <c r="B30" s="9" t="s">
        <v>115</v>
      </c>
      <c r="C30" s="9" t="s">
        <v>5</v>
      </c>
      <c r="D30" s="10">
        <v>43819</v>
      </c>
      <c r="E30" s="9">
        <v>100</v>
      </c>
      <c r="F30" s="9"/>
      <c r="G30" s="9" t="s">
        <v>58</v>
      </c>
    </row>
    <row r="31" spans="1:10" x14ac:dyDescent="0.2">
      <c r="A31" s="9" t="s">
        <v>116</v>
      </c>
      <c r="B31" s="9" t="s">
        <v>122</v>
      </c>
      <c r="C31" s="9" t="s">
        <v>5</v>
      </c>
      <c r="D31" s="10">
        <v>43819</v>
      </c>
      <c r="E31" s="9">
        <v>105.8</v>
      </c>
      <c r="F31" s="9"/>
      <c r="G31" s="9" t="s">
        <v>58</v>
      </c>
    </row>
    <row r="32" spans="1:10" x14ac:dyDescent="0.2">
      <c r="A32" s="9" t="s">
        <v>116</v>
      </c>
      <c r="B32" s="9" t="s">
        <v>123</v>
      </c>
      <c r="C32" s="9" t="s">
        <v>3</v>
      </c>
      <c r="D32" s="10">
        <v>43820</v>
      </c>
      <c r="E32" s="9">
        <v>100</v>
      </c>
      <c r="F32" s="9"/>
      <c r="G32" s="9" t="s">
        <v>134</v>
      </c>
    </row>
    <row r="33" spans="1:7" x14ac:dyDescent="0.2">
      <c r="A33" s="15" t="s">
        <v>117</v>
      </c>
      <c r="B33" s="15" t="s">
        <v>124</v>
      </c>
      <c r="C33" s="15" t="s">
        <v>9</v>
      </c>
      <c r="D33" s="16">
        <v>43819</v>
      </c>
      <c r="E33" s="15">
        <v>36</v>
      </c>
      <c r="F33" s="15"/>
      <c r="G33" s="15" t="s">
        <v>88</v>
      </c>
    </row>
    <row r="34" spans="1:7" x14ac:dyDescent="0.2">
      <c r="A34" s="9" t="s">
        <v>114</v>
      </c>
      <c r="B34" s="9" t="s">
        <v>125</v>
      </c>
      <c r="C34" s="9" t="s">
        <v>5</v>
      </c>
      <c r="D34" s="10">
        <v>43819</v>
      </c>
      <c r="E34" s="9">
        <v>78</v>
      </c>
      <c r="F34" s="9"/>
      <c r="G34" s="9" t="s">
        <v>58</v>
      </c>
    </row>
    <row r="35" spans="1:7" x14ac:dyDescent="0.2">
      <c r="A35" s="9" t="s">
        <v>114</v>
      </c>
      <c r="B35" s="9" t="s">
        <v>126</v>
      </c>
      <c r="C35" s="9" t="s">
        <v>5</v>
      </c>
      <c r="D35" s="10">
        <v>43819</v>
      </c>
      <c r="E35" s="9">
        <v>100</v>
      </c>
      <c r="F35" s="9"/>
      <c r="G35" s="9" t="s">
        <v>58</v>
      </c>
    </row>
    <row r="36" spans="1:7" x14ac:dyDescent="0.2">
      <c r="A36" s="9" t="s">
        <v>118</v>
      </c>
      <c r="B36" s="9" t="s">
        <v>127</v>
      </c>
      <c r="C36" s="9" t="s">
        <v>2</v>
      </c>
      <c r="D36" s="10">
        <v>43819</v>
      </c>
      <c r="E36" s="9">
        <v>200.1</v>
      </c>
      <c r="F36" s="9"/>
      <c r="G36" s="9" t="s">
        <v>58</v>
      </c>
    </row>
    <row r="37" spans="1:7" x14ac:dyDescent="0.2">
      <c r="A37" s="9" t="s">
        <v>114</v>
      </c>
      <c r="B37" s="9" t="s">
        <v>128</v>
      </c>
      <c r="C37" s="9" t="s">
        <v>4</v>
      </c>
      <c r="D37" s="10">
        <v>43820</v>
      </c>
      <c r="E37" s="9">
        <v>450</v>
      </c>
      <c r="F37" s="9"/>
      <c r="G37" s="9" t="s">
        <v>58</v>
      </c>
    </row>
    <row r="38" spans="1:7" x14ac:dyDescent="0.2">
      <c r="A38" s="9" t="s">
        <v>119</v>
      </c>
      <c r="B38" s="9" t="s">
        <v>129</v>
      </c>
      <c r="C38" s="9" t="s">
        <v>5</v>
      </c>
      <c r="D38" s="17">
        <v>43819</v>
      </c>
      <c r="E38" s="9">
        <v>124.2</v>
      </c>
      <c r="F38" s="9"/>
      <c r="G38" s="9" t="s">
        <v>58</v>
      </c>
    </row>
    <row r="39" spans="1:7" x14ac:dyDescent="0.2">
      <c r="A39" s="9" t="s">
        <v>120</v>
      </c>
      <c r="B39" s="9" t="s">
        <v>130</v>
      </c>
      <c r="C39" s="9" t="s">
        <v>4</v>
      </c>
      <c r="D39" s="17">
        <v>43819</v>
      </c>
      <c r="E39" s="9">
        <v>50</v>
      </c>
      <c r="F39" s="9"/>
      <c r="G39" s="9" t="s">
        <v>88</v>
      </c>
    </row>
    <row r="40" spans="1:7" x14ac:dyDescent="0.2">
      <c r="A40" s="9" t="s">
        <v>120</v>
      </c>
      <c r="B40" s="9" t="s">
        <v>131</v>
      </c>
      <c r="C40" s="9" t="s">
        <v>6</v>
      </c>
      <c r="D40" s="17">
        <v>43819</v>
      </c>
      <c r="E40" s="9">
        <v>100</v>
      </c>
      <c r="F40" s="9"/>
      <c r="G40" s="9" t="s">
        <v>88</v>
      </c>
    </row>
    <row r="41" spans="1:7" x14ac:dyDescent="0.2">
      <c r="A41" s="9" t="s">
        <v>120</v>
      </c>
      <c r="B41" s="9" t="s">
        <v>132</v>
      </c>
      <c r="C41" s="9" t="s">
        <v>6</v>
      </c>
      <c r="D41" s="17">
        <v>43819</v>
      </c>
      <c r="E41" s="9">
        <v>50</v>
      </c>
      <c r="F41" s="9"/>
      <c r="G41" s="9" t="s">
        <v>88</v>
      </c>
    </row>
    <row r="42" spans="1:7" x14ac:dyDescent="0.2">
      <c r="A42" s="9" t="s">
        <v>121</v>
      </c>
      <c r="B42" s="9" t="s">
        <v>133</v>
      </c>
      <c r="C42" s="9" t="s">
        <v>10</v>
      </c>
      <c r="D42" s="17">
        <v>43819</v>
      </c>
      <c r="E42" s="9">
        <v>150</v>
      </c>
      <c r="F42" s="9"/>
      <c r="G42" s="9" t="s">
        <v>88</v>
      </c>
    </row>
    <row r="43" spans="1:7" x14ac:dyDescent="0.2">
      <c r="A43" s="9" t="s">
        <v>135</v>
      </c>
      <c r="B43" s="9" t="s">
        <v>154</v>
      </c>
      <c r="C43" s="9" t="s">
        <v>4</v>
      </c>
      <c r="D43" s="10">
        <v>43606</v>
      </c>
      <c r="E43" s="9">
        <v>644.29999999999995</v>
      </c>
      <c r="F43" s="9"/>
      <c r="G43" s="9" t="s">
        <v>73</v>
      </c>
    </row>
    <row r="44" spans="1:7" x14ac:dyDescent="0.2">
      <c r="A44" s="13" t="s">
        <v>136</v>
      </c>
      <c r="B44" s="13" t="s">
        <v>155</v>
      </c>
      <c r="C44" s="13" t="s">
        <v>8</v>
      </c>
      <c r="D44" s="14">
        <v>43637</v>
      </c>
      <c r="E44" s="13">
        <v>440.9</v>
      </c>
      <c r="F44" s="13"/>
      <c r="G44" s="13" t="s">
        <v>73</v>
      </c>
    </row>
    <row r="45" spans="1:7" x14ac:dyDescent="0.2">
      <c r="A45" s="9" t="s">
        <v>74</v>
      </c>
      <c r="B45" s="9" t="s">
        <v>153</v>
      </c>
      <c r="C45" s="9" t="s">
        <v>10</v>
      </c>
      <c r="D45" s="10">
        <v>43759</v>
      </c>
      <c r="E45" s="9">
        <v>200</v>
      </c>
      <c r="F45" s="9"/>
      <c r="G45" s="9" t="s">
        <v>58</v>
      </c>
    </row>
    <row r="46" spans="1:7" x14ac:dyDescent="0.2">
      <c r="A46" s="9" t="s">
        <v>114</v>
      </c>
      <c r="B46" s="9" t="s">
        <v>152</v>
      </c>
      <c r="C46" s="9" t="s">
        <v>2</v>
      </c>
      <c r="D46" s="10">
        <v>43820</v>
      </c>
      <c r="E46" s="9">
        <v>132</v>
      </c>
      <c r="F46" s="9"/>
      <c r="G46" s="9" t="s">
        <v>58</v>
      </c>
    </row>
    <row r="47" spans="1:7" x14ac:dyDescent="0.2">
      <c r="A47" s="9" t="s">
        <v>137</v>
      </c>
      <c r="B47" s="9" t="s">
        <v>151</v>
      </c>
      <c r="C47" s="9" t="s">
        <v>6</v>
      </c>
      <c r="D47" s="10">
        <v>43820</v>
      </c>
      <c r="E47" s="9">
        <v>98</v>
      </c>
      <c r="F47" s="9"/>
      <c r="G47" s="9" t="s">
        <v>58</v>
      </c>
    </row>
    <row r="48" spans="1:7" x14ac:dyDescent="0.2">
      <c r="A48" s="9" t="s">
        <v>138</v>
      </c>
      <c r="B48" s="9" t="s">
        <v>150</v>
      </c>
      <c r="C48" s="9" t="s">
        <v>2</v>
      </c>
      <c r="D48" s="10">
        <v>43820</v>
      </c>
      <c r="E48" s="9">
        <v>339.1</v>
      </c>
      <c r="F48" s="9"/>
      <c r="G48" s="9" t="s">
        <v>58</v>
      </c>
    </row>
    <row r="49" spans="1:7" x14ac:dyDescent="0.2">
      <c r="A49" s="11" t="s">
        <v>139</v>
      </c>
      <c r="B49" s="11" t="s">
        <v>149</v>
      </c>
      <c r="C49" s="11" t="s">
        <v>7</v>
      </c>
      <c r="D49" s="12">
        <v>43638</v>
      </c>
      <c r="E49" s="11">
        <v>722</v>
      </c>
      <c r="F49" s="11"/>
      <c r="G49" s="11" t="s">
        <v>73</v>
      </c>
    </row>
    <row r="50" spans="1:7" x14ac:dyDescent="0.2">
      <c r="A50" s="9" t="s">
        <v>138</v>
      </c>
      <c r="B50" s="9" t="s">
        <v>148</v>
      </c>
      <c r="C50" s="9" t="s">
        <v>10</v>
      </c>
      <c r="D50" s="10">
        <v>43821</v>
      </c>
      <c r="E50" s="9">
        <v>303.60000000000002</v>
      </c>
      <c r="F50" s="9"/>
      <c r="G50" s="9" t="s">
        <v>58</v>
      </c>
    </row>
    <row r="51" spans="1:7" x14ac:dyDescent="0.2">
      <c r="A51" s="9" t="s">
        <v>140</v>
      </c>
      <c r="B51" s="9" t="s">
        <v>147</v>
      </c>
      <c r="C51" s="9" t="s">
        <v>10</v>
      </c>
      <c r="D51" s="10">
        <v>43821</v>
      </c>
      <c r="E51" s="9">
        <v>145.4</v>
      </c>
      <c r="F51" s="9"/>
      <c r="G51" s="9" t="s">
        <v>58</v>
      </c>
    </row>
    <row r="52" spans="1:7" x14ac:dyDescent="0.2">
      <c r="A52" s="15" t="s">
        <v>141</v>
      </c>
      <c r="B52" s="15" t="s">
        <v>146</v>
      </c>
      <c r="C52" s="15" t="s">
        <v>9</v>
      </c>
      <c r="D52" s="16">
        <v>43821</v>
      </c>
      <c r="E52" s="15">
        <v>96</v>
      </c>
      <c r="F52" s="15"/>
      <c r="G52" s="15" t="s">
        <v>58</v>
      </c>
    </row>
    <row r="53" spans="1:7" x14ac:dyDescent="0.2">
      <c r="A53" s="9" t="s">
        <v>142</v>
      </c>
      <c r="B53" s="9" t="s">
        <v>145</v>
      </c>
      <c r="C53" s="9" t="s">
        <v>4</v>
      </c>
      <c r="D53" s="10">
        <v>43822</v>
      </c>
      <c r="E53" s="9">
        <v>90</v>
      </c>
      <c r="F53" s="9"/>
      <c r="G53" s="9" t="s">
        <v>58</v>
      </c>
    </row>
    <row r="54" spans="1:7" x14ac:dyDescent="0.2">
      <c r="A54" s="13" t="s">
        <v>143</v>
      </c>
      <c r="B54" s="13" t="s">
        <v>144</v>
      </c>
      <c r="C54" s="13" t="s">
        <v>8</v>
      </c>
      <c r="D54" s="14">
        <v>43520</v>
      </c>
      <c r="E54" s="13">
        <v>1200</v>
      </c>
      <c r="F54" s="13"/>
      <c r="G54" s="13" t="s">
        <v>70</v>
      </c>
    </row>
    <row r="55" spans="1:7" x14ac:dyDescent="0.2">
      <c r="A55" s="11" t="s">
        <v>156</v>
      </c>
      <c r="B55" s="11" t="s">
        <v>157</v>
      </c>
      <c r="C55" s="11" t="s">
        <v>7</v>
      </c>
      <c r="D55" s="12">
        <v>43543</v>
      </c>
      <c r="E55" s="11">
        <v>9</v>
      </c>
      <c r="F55" s="11"/>
      <c r="G55" s="11" t="s">
        <v>178</v>
      </c>
    </row>
    <row r="56" spans="1:7" x14ac:dyDescent="0.2">
      <c r="A56" s="15" t="s">
        <v>158</v>
      </c>
      <c r="B56" s="15" t="s">
        <v>159</v>
      </c>
      <c r="C56" s="15" t="s">
        <v>9</v>
      </c>
      <c r="D56" s="16">
        <v>43604</v>
      </c>
      <c r="E56" s="15">
        <v>20</v>
      </c>
      <c r="F56" s="15"/>
      <c r="G56" s="15" t="s">
        <v>88</v>
      </c>
    </row>
    <row r="57" spans="1:7" x14ac:dyDescent="0.2">
      <c r="A57" s="9" t="s">
        <v>160</v>
      </c>
      <c r="B57" s="9" t="s">
        <v>164</v>
      </c>
      <c r="C57" s="9" t="s">
        <v>6</v>
      </c>
      <c r="D57" s="10">
        <v>43635</v>
      </c>
      <c r="E57" s="9">
        <v>20</v>
      </c>
      <c r="F57" s="9"/>
      <c r="G57" s="9" t="s">
        <v>88</v>
      </c>
    </row>
    <row r="58" spans="1:7" x14ac:dyDescent="0.2">
      <c r="A58" s="9" t="s">
        <v>161</v>
      </c>
      <c r="B58" s="9" t="s">
        <v>165</v>
      </c>
      <c r="C58" s="9" t="s">
        <v>4</v>
      </c>
      <c r="D58" s="10">
        <v>43635</v>
      </c>
      <c r="E58" s="9">
        <v>20</v>
      </c>
      <c r="F58" s="9"/>
      <c r="G58" s="9" t="s">
        <v>88</v>
      </c>
    </row>
    <row r="59" spans="1:7" x14ac:dyDescent="0.2">
      <c r="A59" s="9" t="s">
        <v>162</v>
      </c>
      <c r="B59" s="9" t="s">
        <v>166</v>
      </c>
      <c r="C59" s="9" t="s">
        <v>4</v>
      </c>
      <c r="D59" s="10">
        <v>43788</v>
      </c>
      <c r="E59" s="9">
        <v>20</v>
      </c>
      <c r="F59" s="9"/>
      <c r="G59" s="9" t="s">
        <v>88</v>
      </c>
    </row>
    <row r="60" spans="1:7" x14ac:dyDescent="0.2">
      <c r="A60" s="9" t="s">
        <v>162</v>
      </c>
      <c r="B60" s="9" t="s">
        <v>167</v>
      </c>
      <c r="C60" s="9" t="s">
        <v>3</v>
      </c>
      <c r="D60" s="10">
        <v>43788</v>
      </c>
      <c r="E60" s="9">
        <v>20</v>
      </c>
      <c r="F60" s="9"/>
      <c r="G60" s="9" t="s">
        <v>88</v>
      </c>
    </row>
    <row r="61" spans="1:7" x14ac:dyDescent="0.2">
      <c r="A61" s="9" t="s">
        <v>163</v>
      </c>
      <c r="B61" s="9" t="s">
        <v>168</v>
      </c>
      <c r="C61" s="9" t="s">
        <v>4</v>
      </c>
      <c r="D61" s="10">
        <v>43818</v>
      </c>
      <c r="E61" s="9">
        <v>20</v>
      </c>
      <c r="F61" s="9"/>
      <c r="G61" s="9" t="s">
        <v>88</v>
      </c>
    </row>
    <row r="62" spans="1:7" x14ac:dyDescent="0.2">
      <c r="A62" s="11" t="s">
        <v>169</v>
      </c>
      <c r="B62" s="11" t="s">
        <v>177</v>
      </c>
      <c r="C62" s="11" t="s">
        <v>7</v>
      </c>
      <c r="D62" s="12">
        <v>43818</v>
      </c>
      <c r="E62" s="11">
        <v>20</v>
      </c>
      <c r="F62" s="11"/>
      <c r="G62" s="11" t="s">
        <v>88</v>
      </c>
    </row>
    <row r="63" spans="1:7" x14ac:dyDescent="0.2">
      <c r="A63" s="9" t="s">
        <v>170</v>
      </c>
      <c r="B63" s="9" t="s">
        <v>176</v>
      </c>
      <c r="C63" s="9" t="s">
        <v>6</v>
      </c>
      <c r="D63" s="10">
        <v>43636</v>
      </c>
      <c r="E63" s="9">
        <v>20</v>
      </c>
      <c r="F63" s="9"/>
      <c r="G63" s="9" t="s">
        <v>88</v>
      </c>
    </row>
    <row r="64" spans="1:7" x14ac:dyDescent="0.2">
      <c r="A64" s="9" t="s">
        <v>160</v>
      </c>
      <c r="B64" s="9" t="s">
        <v>175</v>
      </c>
      <c r="C64" s="9" t="s">
        <v>6</v>
      </c>
      <c r="D64" s="10">
        <v>43636</v>
      </c>
      <c r="E64" s="9">
        <v>20</v>
      </c>
      <c r="F64" s="9"/>
      <c r="G64" s="9" t="s">
        <v>88</v>
      </c>
    </row>
    <row r="65" spans="1:7" x14ac:dyDescent="0.2">
      <c r="A65" s="9" t="s">
        <v>171</v>
      </c>
      <c r="B65" s="9" t="s">
        <v>174</v>
      </c>
      <c r="C65" s="9" t="s">
        <v>4</v>
      </c>
      <c r="D65" s="10">
        <v>43819</v>
      </c>
      <c r="E65" s="9">
        <v>20</v>
      </c>
      <c r="F65" s="9"/>
      <c r="G65" s="9" t="s">
        <v>95</v>
      </c>
    </row>
    <row r="66" spans="1:7" x14ac:dyDescent="0.2">
      <c r="A66" s="11" t="s">
        <v>172</v>
      </c>
      <c r="B66" s="11" t="s">
        <v>173</v>
      </c>
      <c r="C66" s="11" t="s">
        <v>7</v>
      </c>
      <c r="D66" s="12">
        <v>43819</v>
      </c>
      <c r="E66" s="11">
        <v>20</v>
      </c>
      <c r="F66" s="11"/>
      <c r="G66" s="11" t="s">
        <v>88</v>
      </c>
    </row>
    <row r="68" spans="1:7" x14ac:dyDescent="0.2">
      <c r="A68" s="9" t="s">
        <v>182</v>
      </c>
    </row>
    <row r="69" spans="1:7" x14ac:dyDescent="0.2">
      <c r="A69" s="11" t="s">
        <v>181</v>
      </c>
    </row>
    <row r="70" spans="1:7" x14ac:dyDescent="0.2">
      <c r="A70" s="13" t="s">
        <v>183</v>
      </c>
    </row>
    <row r="71" spans="1:7" x14ac:dyDescent="0.2">
      <c r="A71" s="1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Max Power</vt:lpstr>
      <vt:lpstr>Min Power</vt:lpstr>
      <vt:lpstr>Mean Ramp Rates</vt:lpstr>
      <vt:lpstr>Generator Scenarios</vt:lpstr>
      <vt:lpstr>Peakers 2020 Max Power</vt:lpstr>
      <vt:lpstr>RE base case</vt:lpstr>
      <vt:lpstr>Proposed Gen Additions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Elizabeth Balkin</dc:creator>
  <cp:lastModifiedBy>Leah Elizabeth Balkin</cp:lastModifiedBy>
  <dcterms:created xsi:type="dcterms:W3CDTF">2019-12-06T16:24:22Z</dcterms:created>
  <dcterms:modified xsi:type="dcterms:W3CDTF">2019-12-23T02:54:25Z</dcterms:modified>
</cp:coreProperties>
</file>