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00" windowHeight="15560" tabRatio="500" firstSheet="1" activeTab="4"/>
  </bookViews>
  <sheets>
    <sheet name="Regulation" sheetId="1" r:id="rId1"/>
    <sheet name="10min" sheetId="2" r:id="rId2"/>
    <sheet name="Forecast (Capacity)" sheetId="4" r:id="rId3"/>
    <sheet name="Forecast (Power)" sheetId="5" r:id="rId4"/>
    <sheet name="Forecast PDF Chart" sheetId="6" r:id="rId5"/>
    <sheet name="EnerconTurbines" sheetId="3" r:id="rId6"/>
  </sheets>
  <definedNames>
    <definedName name="b">'Forecast (Capacity)'!$B$26</definedName>
    <definedName name="m">'Forecast (Capacity)'!$B$25</definedName>
    <definedName name="n_steps" localSheetId="4">'Forecast PDF Chart'!$B$6</definedName>
    <definedName name="n_steps">'Forecast (Power)'!$B$6</definedName>
    <definedName name="sig_range" localSheetId="4">'Forecast PDF Chart'!$D$6</definedName>
    <definedName name="sig_range">'Forecast (Power)'!$D$6</definedName>
    <definedName name="sig_step" localSheetId="4">'Forecast PDF Chart'!$B$7</definedName>
    <definedName name="sig_step">'Forecast (Power)'!$B$7</definedName>
    <definedName name="sigma" localSheetId="4">'Forecast PDF Chart'!$B$5</definedName>
    <definedName name="sigma">'Forecast (Power)'!$B$5</definedName>
    <definedName name="sp_max" localSheetId="4">'Forecast PDF Chart'!$B$38</definedName>
    <definedName name="sp_max">'Forecast (Power)'!$B$38</definedName>
    <definedName name="turb_data_ul">EnerconTurbines!$A$9</definedName>
    <definedName name="turb_lookup_col" localSheetId="4">'Forecast PDF Chart'!$CC$9</definedName>
    <definedName name="turb_lookup_col">'Forecast (Power)'!$BJ$9</definedName>
    <definedName name="turb_ms">EnerconTurbines!$A$9:$A$36</definedName>
    <definedName name="turb_pwr_max" localSheetId="4">'Forecast PDF Chart'!$CK$9</definedName>
    <definedName name="turb_pwr_max">'Forecast (Power)'!$BR$9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6" l="1"/>
  <c r="C13" i="6"/>
  <c r="CA13" i="6"/>
  <c r="B7" i="6"/>
  <c r="D11" i="6"/>
  <c r="D13" i="6"/>
  <c r="CB13" i="6"/>
  <c r="E11" i="6"/>
  <c r="E13" i="6"/>
  <c r="CC13" i="6"/>
  <c r="F11" i="6"/>
  <c r="F13" i="6"/>
  <c r="CD13" i="6"/>
  <c r="G11" i="6"/>
  <c r="G13" i="6"/>
  <c r="CE13" i="6"/>
  <c r="H11" i="6"/>
  <c r="H13" i="6"/>
  <c r="CF13" i="6"/>
  <c r="I11" i="6"/>
  <c r="I13" i="6"/>
  <c r="CG13" i="6"/>
  <c r="J11" i="6"/>
  <c r="J13" i="6"/>
  <c r="CH13" i="6"/>
  <c r="K11" i="6"/>
  <c r="K13" i="6"/>
  <c r="CI13" i="6"/>
  <c r="L11" i="6"/>
  <c r="L13" i="6"/>
  <c r="CJ13" i="6"/>
  <c r="M11" i="6"/>
  <c r="M13" i="6"/>
  <c r="CK13" i="6"/>
  <c r="N11" i="6"/>
  <c r="N13" i="6"/>
  <c r="CL13" i="6"/>
  <c r="O11" i="6"/>
  <c r="O13" i="6"/>
  <c r="CM13" i="6"/>
  <c r="P11" i="6"/>
  <c r="P13" i="6"/>
  <c r="CN13" i="6"/>
  <c r="Q11" i="6"/>
  <c r="Q13" i="6"/>
  <c r="CO13" i="6"/>
  <c r="R11" i="6"/>
  <c r="R13" i="6"/>
  <c r="CP13" i="6"/>
  <c r="S11" i="6"/>
  <c r="S13" i="6"/>
  <c r="CQ13" i="6"/>
  <c r="T11" i="6"/>
  <c r="T13" i="6"/>
  <c r="CR13" i="6"/>
  <c r="U11" i="6"/>
  <c r="U13" i="6"/>
  <c r="CS13" i="6"/>
  <c r="V11" i="6"/>
  <c r="V12" i="6"/>
  <c r="AO12" i="6"/>
  <c r="AO13" i="6"/>
  <c r="W11" i="6"/>
  <c r="W12" i="6"/>
  <c r="AP12" i="6"/>
  <c r="AP13" i="6"/>
  <c r="X11" i="6"/>
  <c r="X12" i="6"/>
  <c r="AQ12" i="6"/>
  <c r="AQ13" i="6"/>
  <c r="Y11" i="6"/>
  <c r="Y12" i="6"/>
  <c r="AR12" i="6"/>
  <c r="AR13" i="6"/>
  <c r="Z11" i="6"/>
  <c r="Z12" i="6"/>
  <c r="AS12" i="6"/>
  <c r="AS13" i="6"/>
  <c r="AA11" i="6"/>
  <c r="AA12" i="6"/>
  <c r="AT12" i="6"/>
  <c r="AT13" i="6"/>
  <c r="AB11" i="6"/>
  <c r="AB12" i="6"/>
  <c r="AU12" i="6"/>
  <c r="AU13" i="6"/>
  <c r="AC11" i="6"/>
  <c r="AC12" i="6"/>
  <c r="AV12" i="6"/>
  <c r="AV13" i="6"/>
  <c r="AD11" i="6"/>
  <c r="AD12" i="6"/>
  <c r="AW12" i="6"/>
  <c r="AW13" i="6"/>
  <c r="AE11" i="6"/>
  <c r="AE12" i="6"/>
  <c r="AX12" i="6"/>
  <c r="AX13" i="6"/>
  <c r="AF11" i="6"/>
  <c r="AF12" i="6"/>
  <c r="AY12" i="6"/>
  <c r="AY13" i="6"/>
  <c r="AG11" i="6"/>
  <c r="AG12" i="6"/>
  <c r="AZ12" i="6"/>
  <c r="AZ13" i="6"/>
  <c r="AH11" i="6"/>
  <c r="AH12" i="6"/>
  <c r="BA12" i="6"/>
  <c r="BA13" i="6"/>
  <c r="AI11" i="6"/>
  <c r="AI12" i="6"/>
  <c r="BB12" i="6"/>
  <c r="BB13" i="6"/>
  <c r="AJ11" i="6"/>
  <c r="AJ12" i="6"/>
  <c r="BC12" i="6"/>
  <c r="BC13" i="6"/>
  <c r="AK11" i="6"/>
  <c r="AK12" i="6"/>
  <c r="BD12" i="6"/>
  <c r="BD13" i="6"/>
  <c r="AL11" i="6"/>
  <c r="AL12" i="6"/>
  <c r="BE12" i="6"/>
  <c r="BE13" i="6"/>
  <c r="AM11" i="6"/>
  <c r="AM12" i="6"/>
  <c r="BF12" i="6"/>
  <c r="BF13" i="6"/>
  <c r="AN11" i="6"/>
  <c r="AN12" i="6"/>
  <c r="BG12" i="6"/>
  <c r="BG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C14" i="6"/>
  <c r="CA14" i="6"/>
  <c r="D14" i="6"/>
  <c r="CB14" i="6"/>
  <c r="E14" i="6"/>
  <c r="CC14" i="6"/>
  <c r="F14" i="6"/>
  <c r="CD14" i="6"/>
  <c r="G14" i="6"/>
  <c r="CE14" i="6"/>
  <c r="H14" i="6"/>
  <c r="CF14" i="6"/>
  <c r="I14" i="6"/>
  <c r="CG14" i="6"/>
  <c r="J14" i="6"/>
  <c r="CH14" i="6"/>
  <c r="K14" i="6"/>
  <c r="CI14" i="6"/>
  <c r="L14" i="6"/>
  <c r="CJ14" i="6"/>
  <c r="M14" i="6"/>
  <c r="CK14" i="6"/>
  <c r="N14" i="6"/>
  <c r="CL14" i="6"/>
  <c r="O14" i="6"/>
  <c r="CM14" i="6"/>
  <c r="P14" i="6"/>
  <c r="CN14" i="6"/>
  <c r="Q14" i="6"/>
  <c r="CO14" i="6"/>
  <c r="R14" i="6"/>
  <c r="CP14" i="6"/>
  <c r="S14" i="6"/>
  <c r="CQ14" i="6"/>
  <c r="T14" i="6"/>
  <c r="CR14" i="6"/>
  <c r="U14" i="6"/>
  <c r="CS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C15" i="6"/>
  <c r="CA15" i="6"/>
  <c r="D15" i="6"/>
  <c r="CB15" i="6"/>
  <c r="E15" i="6"/>
  <c r="CC15" i="6"/>
  <c r="F15" i="6"/>
  <c r="CD15" i="6"/>
  <c r="G15" i="6"/>
  <c r="CE15" i="6"/>
  <c r="H15" i="6"/>
  <c r="CF15" i="6"/>
  <c r="I15" i="6"/>
  <c r="CG15" i="6"/>
  <c r="J15" i="6"/>
  <c r="CH15" i="6"/>
  <c r="K15" i="6"/>
  <c r="CI15" i="6"/>
  <c r="L15" i="6"/>
  <c r="CJ15" i="6"/>
  <c r="M15" i="6"/>
  <c r="CK15" i="6"/>
  <c r="N15" i="6"/>
  <c r="CL15" i="6"/>
  <c r="O15" i="6"/>
  <c r="CM15" i="6"/>
  <c r="P15" i="6"/>
  <c r="CN15" i="6"/>
  <c r="Q15" i="6"/>
  <c r="CO15" i="6"/>
  <c r="R15" i="6"/>
  <c r="CP15" i="6"/>
  <c r="S15" i="6"/>
  <c r="CQ15" i="6"/>
  <c r="T15" i="6"/>
  <c r="CR15" i="6"/>
  <c r="U15" i="6"/>
  <c r="CS15" i="6"/>
  <c r="AO15" i="6"/>
  <c r="AP15" i="6"/>
  <c r="AQ15" i="6"/>
  <c r="DB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C16" i="6"/>
  <c r="CA16" i="6"/>
  <c r="D16" i="6"/>
  <c r="CB16" i="6"/>
  <c r="E16" i="6"/>
  <c r="CC16" i="6"/>
  <c r="F16" i="6"/>
  <c r="CD16" i="6"/>
  <c r="G16" i="6"/>
  <c r="CE16" i="6"/>
  <c r="H16" i="6"/>
  <c r="CF16" i="6"/>
  <c r="I16" i="6"/>
  <c r="CG16" i="6"/>
  <c r="J16" i="6"/>
  <c r="CH16" i="6"/>
  <c r="K16" i="6"/>
  <c r="CI16" i="6"/>
  <c r="L16" i="6"/>
  <c r="CJ16" i="6"/>
  <c r="M16" i="6"/>
  <c r="CK16" i="6"/>
  <c r="N16" i="6"/>
  <c r="CL16" i="6"/>
  <c r="O16" i="6"/>
  <c r="CM16" i="6"/>
  <c r="P16" i="6"/>
  <c r="CN16" i="6"/>
  <c r="Q16" i="6"/>
  <c r="CO16" i="6"/>
  <c r="R16" i="6"/>
  <c r="CP16" i="6"/>
  <c r="S16" i="6"/>
  <c r="CQ16" i="6"/>
  <c r="T16" i="6"/>
  <c r="CR16" i="6"/>
  <c r="U16" i="6"/>
  <c r="CS16" i="6"/>
  <c r="AO16" i="6"/>
  <c r="DB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C17" i="6"/>
  <c r="CA17" i="6"/>
  <c r="D17" i="6"/>
  <c r="CB17" i="6"/>
  <c r="E17" i="6"/>
  <c r="CC17" i="6"/>
  <c r="F17" i="6"/>
  <c r="CD17" i="6"/>
  <c r="G17" i="6"/>
  <c r="CE17" i="6"/>
  <c r="H17" i="6"/>
  <c r="CF17" i="6"/>
  <c r="I17" i="6"/>
  <c r="CG17" i="6"/>
  <c r="J17" i="6"/>
  <c r="CH17" i="6"/>
  <c r="K17" i="6"/>
  <c r="CI17" i="6"/>
  <c r="L17" i="6"/>
  <c r="CJ17" i="6"/>
  <c r="M17" i="6"/>
  <c r="CK17" i="6"/>
  <c r="N17" i="6"/>
  <c r="CL17" i="6"/>
  <c r="O17" i="6"/>
  <c r="CM17" i="6"/>
  <c r="P17" i="6"/>
  <c r="CN17" i="6"/>
  <c r="Q17" i="6"/>
  <c r="CO17" i="6"/>
  <c r="R17" i="6"/>
  <c r="CP17" i="6"/>
  <c r="S17" i="6"/>
  <c r="CQ17" i="6"/>
  <c r="T17" i="6"/>
  <c r="CR17" i="6"/>
  <c r="U17" i="6"/>
  <c r="CS17" i="6"/>
  <c r="DB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C18" i="6"/>
  <c r="CA18" i="6"/>
  <c r="D18" i="6"/>
  <c r="CB18" i="6"/>
  <c r="E18" i="6"/>
  <c r="CC18" i="6"/>
  <c r="F18" i="6"/>
  <c r="CD18" i="6"/>
  <c r="G18" i="6"/>
  <c r="CE18" i="6"/>
  <c r="H18" i="6"/>
  <c r="CF18" i="6"/>
  <c r="I18" i="6"/>
  <c r="CG18" i="6"/>
  <c r="J18" i="6"/>
  <c r="CH18" i="6"/>
  <c r="K18" i="6"/>
  <c r="CI18" i="6"/>
  <c r="L18" i="6"/>
  <c r="CJ18" i="6"/>
  <c r="M18" i="6"/>
  <c r="CK18" i="6"/>
  <c r="N18" i="6"/>
  <c r="CL18" i="6"/>
  <c r="O18" i="6"/>
  <c r="CM18" i="6"/>
  <c r="P18" i="6"/>
  <c r="CN18" i="6"/>
  <c r="Q18" i="6"/>
  <c r="CO18" i="6"/>
  <c r="R18" i="6"/>
  <c r="CP18" i="6"/>
  <c r="S18" i="6"/>
  <c r="CQ18" i="6"/>
  <c r="T18" i="6"/>
  <c r="CR18" i="6"/>
  <c r="U18" i="6"/>
  <c r="CS18" i="6"/>
  <c r="DB18" i="6"/>
  <c r="AO18" i="6"/>
  <c r="AP18" i="6"/>
  <c r="AQ18" i="6"/>
  <c r="AR18" i="6"/>
  <c r="DC18" i="6"/>
  <c r="AS18" i="6"/>
  <c r="AT18" i="6"/>
  <c r="AU18" i="6"/>
  <c r="DD18" i="6"/>
  <c r="AV18" i="6"/>
  <c r="AW18" i="6"/>
  <c r="DE18" i="6"/>
  <c r="AX18" i="6"/>
  <c r="AY18" i="6"/>
  <c r="DF18" i="6"/>
  <c r="AZ18" i="6"/>
  <c r="DG18" i="6"/>
  <c r="BA18" i="6"/>
  <c r="DH18" i="6"/>
  <c r="BB18" i="6"/>
  <c r="DI18" i="6"/>
  <c r="BC18" i="6"/>
  <c r="DJ18" i="6"/>
  <c r="BD18" i="6"/>
  <c r="DK18" i="6"/>
  <c r="BE18" i="6"/>
  <c r="DL18" i="6"/>
  <c r="BF18" i="6"/>
  <c r="DM18" i="6"/>
  <c r="BG18" i="6"/>
  <c r="DN18" i="6"/>
  <c r="DO18" i="6"/>
  <c r="DP18" i="6"/>
  <c r="DQ18" i="6"/>
  <c r="DR18" i="6"/>
  <c r="DS18" i="6"/>
  <c r="DT18" i="6"/>
  <c r="DU18" i="6"/>
  <c r="DV18" i="6"/>
  <c r="DW18" i="6"/>
  <c r="DX18" i="6"/>
  <c r="C19" i="6"/>
  <c r="CA19" i="6"/>
  <c r="D19" i="6"/>
  <c r="CB19" i="6"/>
  <c r="E19" i="6"/>
  <c r="CC19" i="6"/>
  <c r="F19" i="6"/>
  <c r="CD19" i="6"/>
  <c r="G19" i="6"/>
  <c r="CE19" i="6"/>
  <c r="H19" i="6"/>
  <c r="CF19" i="6"/>
  <c r="I19" i="6"/>
  <c r="CG19" i="6"/>
  <c r="J19" i="6"/>
  <c r="CH19" i="6"/>
  <c r="K19" i="6"/>
  <c r="CI19" i="6"/>
  <c r="L19" i="6"/>
  <c r="CJ19" i="6"/>
  <c r="M19" i="6"/>
  <c r="CK19" i="6"/>
  <c r="N19" i="6"/>
  <c r="CL19" i="6"/>
  <c r="O19" i="6"/>
  <c r="CM19" i="6"/>
  <c r="P19" i="6"/>
  <c r="CN19" i="6"/>
  <c r="Q19" i="6"/>
  <c r="CO19" i="6"/>
  <c r="R19" i="6"/>
  <c r="CP19" i="6"/>
  <c r="S19" i="6"/>
  <c r="CQ19" i="6"/>
  <c r="T19" i="6"/>
  <c r="CR19" i="6"/>
  <c r="U19" i="6"/>
  <c r="CS19" i="6"/>
  <c r="DB19" i="6"/>
  <c r="AO19" i="6"/>
  <c r="DC19" i="6"/>
  <c r="AP19" i="6"/>
  <c r="AQ19" i="6"/>
  <c r="AR19" i="6"/>
  <c r="DD19" i="6"/>
  <c r="AS19" i="6"/>
  <c r="AT19" i="6"/>
  <c r="DE19" i="6"/>
  <c r="AU19" i="6"/>
  <c r="AV19" i="6"/>
  <c r="DF19" i="6"/>
  <c r="AW19" i="6"/>
  <c r="DG19" i="6"/>
  <c r="AX19" i="6"/>
  <c r="DH19" i="6"/>
  <c r="AY19" i="6"/>
  <c r="DI19" i="6"/>
  <c r="AZ19" i="6"/>
  <c r="DJ19" i="6"/>
  <c r="BA19" i="6"/>
  <c r="DK19" i="6"/>
  <c r="BB19" i="6"/>
  <c r="DL19" i="6"/>
  <c r="BC19" i="6"/>
  <c r="DM19" i="6"/>
  <c r="BD19" i="6"/>
  <c r="DN19" i="6"/>
  <c r="DO19" i="6"/>
  <c r="BE19" i="6"/>
  <c r="DP19" i="6"/>
  <c r="BF19" i="6"/>
  <c r="DQ19" i="6"/>
  <c r="DR19" i="6"/>
  <c r="BG19" i="6"/>
  <c r="DS19" i="6"/>
  <c r="DT19" i="6"/>
  <c r="DU19" i="6"/>
  <c r="DV19" i="6"/>
  <c r="DW19" i="6"/>
  <c r="DX19" i="6"/>
  <c r="C20" i="6"/>
  <c r="CA20" i="6"/>
  <c r="D20" i="6"/>
  <c r="CB20" i="6"/>
  <c r="E20" i="6"/>
  <c r="CC20" i="6"/>
  <c r="F20" i="6"/>
  <c r="CD20" i="6"/>
  <c r="G20" i="6"/>
  <c r="CE20" i="6"/>
  <c r="H20" i="6"/>
  <c r="CF20" i="6"/>
  <c r="I20" i="6"/>
  <c r="CG20" i="6"/>
  <c r="J20" i="6"/>
  <c r="CH20" i="6"/>
  <c r="K20" i="6"/>
  <c r="CI20" i="6"/>
  <c r="L20" i="6"/>
  <c r="CJ20" i="6"/>
  <c r="M20" i="6"/>
  <c r="CK20" i="6"/>
  <c r="N20" i="6"/>
  <c r="CL20" i="6"/>
  <c r="O20" i="6"/>
  <c r="CM20" i="6"/>
  <c r="P20" i="6"/>
  <c r="CN20" i="6"/>
  <c r="Q20" i="6"/>
  <c r="CO20" i="6"/>
  <c r="R20" i="6"/>
  <c r="CP20" i="6"/>
  <c r="S20" i="6"/>
  <c r="CQ20" i="6"/>
  <c r="T20" i="6"/>
  <c r="CR20" i="6"/>
  <c r="U20" i="6"/>
  <c r="CS20" i="6"/>
  <c r="DB20" i="6"/>
  <c r="DC20" i="6"/>
  <c r="AO20" i="6"/>
  <c r="DD20" i="6"/>
  <c r="AP20" i="6"/>
  <c r="AQ20" i="6"/>
  <c r="DE20" i="6"/>
  <c r="AR20" i="6"/>
  <c r="AS20" i="6"/>
  <c r="DF20" i="6"/>
  <c r="AT20" i="6"/>
  <c r="DG20" i="6"/>
  <c r="AU20" i="6"/>
  <c r="DH20" i="6"/>
  <c r="AV20" i="6"/>
  <c r="DI20" i="6"/>
  <c r="AW20" i="6"/>
  <c r="DJ20" i="6"/>
  <c r="AX20" i="6"/>
  <c r="DK20" i="6"/>
  <c r="AY20" i="6"/>
  <c r="DL20" i="6"/>
  <c r="AZ20" i="6"/>
  <c r="DM20" i="6"/>
  <c r="BA20" i="6"/>
  <c r="DN20" i="6"/>
  <c r="DO20" i="6"/>
  <c r="BB20" i="6"/>
  <c r="DP20" i="6"/>
  <c r="BC20" i="6"/>
  <c r="DQ20" i="6"/>
  <c r="DR20" i="6"/>
  <c r="BD20" i="6"/>
  <c r="DS20" i="6"/>
  <c r="BE20" i="6"/>
  <c r="BF20" i="6"/>
  <c r="DT20" i="6"/>
  <c r="BG20" i="6"/>
  <c r="DU20" i="6"/>
  <c r="DV20" i="6"/>
  <c r="DW20" i="6"/>
  <c r="DX20" i="6"/>
  <c r="C21" i="6"/>
  <c r="CA21" i="6"/>
  <c r="D21" i="6"/>
  <c r="CB21" i="6"/>
  <c r="E21" i="6"/>
  <c r="CC21" i="6"/>
  <c r="F21" i="6"/>
  <c r="CD21" i="6"/>
  <c r="G21" i="6"/>
  <c r="CE21" i="6"/>
  <c r="H21" i="6"/>
  <c r="CF21" i="6"/>
  <c r="I21" i="6"/>
  <c r="CG21" i="6"/>
  <c r="J21" i="6"/>
  <c r="CH21" i="6"/>
  <c r="K21" i="6"/>
  <c r="CI21" i="6"/>
  <c r="L21" i="6"/>
  <c r="CJ21" i="6"/>
  <c r="M21" i="6"/>
  <c r="CK21" i="6"/>
  <c r="N21" i="6"/>
  <c r="CL21" i="6"/>
  <c r="O21" i="6"/>
  <c r="CM21" i="6"/>
  <c r="P21" i="6"/>
  <c r="CN21" i="6"/>
  <c r="Q21" i="6"/>
  <c r="CO21" i="6"/>
  <c r="R21" i="6"/>
  <c r="CP21" i="6"/>
  <c r="S21" i="6"/>
  <c r="CQ21" i="6"/>
  <c r="T21" i="6"/>
  <c r="CR21" i="6"/>
  <c r="U21" i="6"/>
  <c r="CS21" i="6"/>
  <c r="DB21" i="6"/>
  <c r="DC21" i="6"/>
  <c r="DD21" i="6"/>
  <c r="DE21" i="6"/>
  <c r="AO21" i="6"/>
  <c r="AP21" i="6"/>
  <c r="DF21" i="6"/>
  <c r="AQ21" i="6"/>
  <c r="DG21" i="6"/>
  <c r="AR21" i="6"/>
  <c r="DH21" i="6"/>
  <c r="AS21" i="6"/>
  <c r="DI21" i="6"/>
  <c r="AT21" i="6"/>
  <c r="DJ21" i="6"/>
  <c r="AU21" i="6"/>
  <c r="DK21" i="6"/>
  <c r="AV21" i="6"/>
  <c r="DL21" i="6"/>
  <c r="AW21" i="6"/>
  <c r="DM21" i="6"/>
  <c r="AX21" i="6"/>
  <c r="DN21" i="6"/>
  <c r="DO21" i="6"/>
  <c r="AY21" i="6"/>
  <c r="DP21" i="6"/>
  <c r="AZ21" i="6"/>
  <c r="DQ21" i="6"/>
  <c r="DR21" i="6"/>
  <c r="BA21" i="6"/>
  <c r="DS21" i="6"/>
  <c r="BB21" i="6"/>
  <c r="BC21" i="6"/>
  <c r="DT21" i="6"/>
  <c r="BD21" i="6"/>
  <c r="DU21" i="6"/>
  <c r="BE21" i="6"/>
  <c r="BF21" i="6"/>
  <c r="BG21" i="6"/>
  <c r="DV21" i="6"/>
  <c r="DW21" i="6"/>
  <c r="DX21" i="6"/>
  <c r="C22" i="6"/>
  <c r="CA22" i="6"/>
  <c r="D22" i="6"/>
  <c r="CB22" i="6"/>
  <c r="E22" i="6"/>
  <c r="CC22" i="6"/>
  <c r="F22" i="6"/>
  <c r="CD22" i="6"/>
  <c r="G22" i="6"/>
  <c r="CE22" i="6"/>
  <c r="H22" i="6"/>
  <c r="CF22" i="6"/>
  <c r="I22" i="6"/>
  <c r="CG22" i="6"/>
  <c r="J22" i="6"/>
  <c r="CH22" i="6"/>
  <c r="K22" i="6"/>
  <c r="CI22" i="6"/>
  <c r="L22" i="6"/>
  <c r="CJ22" i="6"/>
  <c r="M22" i="6"/>
  <c r="CK22" i="6"/>
  <c r="N22" i="6"/>
  <c r="CL22" i="6"/>
  <c r="O22" i="6"/>
  <c r="CM22" i="6"/>
  <c r="P22" i="6"/>
  <c r="CN22" i="6"/>
  <c r="Q22" i="6"/>
  <c r="CO22" i="6"/>
  <c r="R22" i="6"/>
  <c r="CP22" i="6"/>
  <c r="S22" i="6"/>
  <c r="CQ22" i="6"/>
  <c r="T22" i="6"/>
  <c r="CR22" i="6"/>
  <c r="U22" i="6"/>
  <c r="CS22" i="6"/>
  <c r="DB22" i="6"/>
  <c r="DC22" i="6"/>
  <c r="DD22" i="6"/>
  <c r="DE22" i="6"/>
  <c r="DF22" i="6"/>
  <c r="DG22" i="6"/>
  <c r="AO22" i="6"/>
  <c r="DH22" i="6"/>
  <c r="AP22" i="6"/>
  <c r="DI22" i="6"/>
  <c r="AQ22" i="6"/>
  <c r="DJ22" i="6"/>
  <c r="AR22" i="6"/>
  <c r="DK22" i="6"/>
  <c r="AS22" i="6"/>
  <c r="DL22" i="6"/>
  <c r="AT22" i="6"/>
  <c r="DM22" i="6"/>
  <c r="AU22" i="6"/>
  <c r="DN22" i="6"/>
  <c r="DO22" i="6"/>
  <c r="AV22" i="6"/>
  <c r="DP22" i="6"/>
  <c r="AW22" i="6"/>
  <c r="DQ22" i="6"/>
  <c r="DR22" i="6"/>
  <c r="AX22" i="6"/>
  <c r="DS22" i="6"/>
  <c r="AY22" i="6"/>
  <c r="AZ22" i="6"/>
  <c r="DT22" i="6"/>
  <c r="BA22" i="6"/>
  <c r="DU22" i="6"/>
  <c r="BB22" i="6"/>
  <c r="BC22" i="6"/>
  <c r="BD22" i="6"/>
  <c r="DV22" i="6"/>
  <c r="BE22" i="6"/>
  <c r="BF22" i="6"/>
  <c r="BG22" i="6"/>
  <c r="DW22" i="6"/>
  <c r="DX22" i="6"/>
  <c r="C23" i="6"/>
  <c r="CA23" i="6"/>
  <c r="D23" i="6"/>
  <c r="CB23" i="6"/>
  <c r="E23" i="6"/>
  <c r="CC23" i="6"/>
  <c r="F23" i="6"/>
  <c r="CD23" i="6"/>
  <c r="G23" i="6"/>
  <c r="CE23" i="6"/>
  <c r="H23" i="6"/>
  <c r="CF23" i="6"/>
  <c r="I23" i="6"/>
  <c r="CG23" i="6"/>
  <c r="J23" i="6"/>
  <c r="CH23" i="6"/>
  <c r="K23" i="6"/>
  <c r="CI23" i="6"/>
  <c r="L23" i="6"/>
  <c r="CJ23" i="6"/>
  <c r="M23" i="6"/>
  <c r="CK23" i="6"/>
  <c r="N23" i="6"/>
  <c r="CL23" i="6"/>
  <c r="O23" i="6"/>
  <c r="CM23" i="6"/>
  <c r="P23" i="6"/>
  <c r="CN23" i="6"/>
  <c r="Q23" i="6"/>
  <c r="CO23" i="6"/>
  <c r="R23" i="6"/>
  <c r="CP23" i="6"/>
  <c r="S23" i="6"/>
  <c r="CQ23" i="6"/>
  <c r="T23" i="6"/>
  <c r="CR23" i="6"/>
  <c r="U23" i="6"/>
  <c r="CS23" i="6"/>
  <c r="DB23" i="6"/>
  <c r="DC23" i="6"/>
  <c r="DD23" i="6"/>
  <c r="DE23" i="6"/>
  <c r="DF23" i="6"/>
  <c r="DG23" i="6"/>
  <c r="DH23" i="6"/>
  <c r="DI23" i="6"/>
  <c r="DJ23" i="6"/>
  <c r="AO23" i="6"/>
  <c r="DK23" i="6"/>
  <c r="AP23" i="6"/>
  <c r="DL23" i="6"/>
  <c r="AQ23" i="6"/>
  <c r="DM23" i="6"/>
  <c r="AR23" i="6"/>
  <c r="DN23" i="6"/>
  <c r="DO23" i="6"/>
  <c r="AS23" i="6"/>
  <c r="DP23" i="6"/>
  <c r="AT23" i="6"/>
  <c r="DQ23" i="6"/>
  <c r="DR23" i="6"/>
  <c r="AU23" i="6"/>
  <c r="DS23" i="6"/>
  <c r="AV23" i="6"/>
  <c r="AW23" i="6"/>
  <c r="DT23" i="6"/>
  <c r="AX23" i="6"/>
  <c r="DU23" i="6"/>
  <c r="AY23" i="6"/>
  <c r="AZ23" i="6"/>
  <c r="BA23" i="6"/>
  <c r="DV23" i="6"/>
  <c r="BB23" i="6"/>
  <c r="BC23" i="6"/>
  <c r="BD23" i="6"/>
  <c r="BE23" i="6"/>
  <c r="BF23" i="6"/>
  <c r="BG23" i="6"/>
  <c r="DW23" i="6"/>
  <c r="DX23" i="6"/>
  <c r="C24" i="6"/>
  <c r="CA24" i="6"/>
  <c r="D24" i="6"/>
  <c r="CB24" i="6"/>
  <c r="E24" i="6"/>
  <c r="CC24" i="6"/>
  <c r="F24" i="6"/>
  <c r="CD24" i="6"/>
  <c r="G24" i="6"/>
  <c r="CE24" i="6"/>
  <c r="H24" i="6"/>
  <c r="CF24" i="6"/>
  <c r="I24" i="6"/>
  <c r="CG24" i="6"/>
  <c r="J24" i="6"/>
  <c r="CH24" i="6"/>
  <c r="K24" i="6"/>
  <c r="CI24" i="6"/>
  <c r="L24" i="6"/>
  <c r="CJ24" i="6"/>
  <c r="M24" i="6"/>
  <c r="CK24" i="6"/>
  <c r="N24" i="6"/>
  <c r="CL24" i="6"/>
  <c r="O24" i="6"/>
  <c r="CM24" i="6"/>
  <c r="P24" i="6"/>
  <c r="CN24" i="6"/>
  <c r="Q24" i="6"/>
  <c r="CO24" i="6"/>
  <c r="R24" i="6"/>
  <c r="CP24" i="6"/>
  <c r="S24" i="6"/>
  <c r="CQ24" i="6"/>
  <c r="T24" i="6"/>
  <c r="CR24" i="6"/>
  <c r="U24" i="6"/>
  <c r="CS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AO24" i="6"/>
  <c r="DN24" i="6"/>
  <c r="DO24" i="6"/>
  <c r="AP24" i="6"/>
  <c r="DP24" i="6"/>
  <c r="AQ24" i="6"/>
  <c r="DQ24" i="6"/>
  <c r="DR24" i="6"/>
  <c r="AR24" i="6"/>
  <c r="DS24" i="6"/>
  <c r="AS24" i="6"/>
  <c r="AT24" i="6"/>
  <c r="DT24" i="6"/>
  <c r="AU24" i="6"/>
  <c r="DU24" i="6"/>
  <c r="AV24" i="6"/>
  <c r="AW24" i="6"/>
  <c r="AX24" i="6"/>
  <c r="DV24" i="6"/>
  <c r="AY24" i="6"/>
  <c r="AZ24" i="6"/>
  <c r="BA24" i="6"/>
  <c r="BB24" i="6"/>
  <c r="BC24" i="6"/>
  <c r="BD24" i="6"/>
  <c r="BE24" i="6"/>
  <c r="BF24" i="6"/>
  <c r="BG24" i="6"/>
  <c r="DW24" i="6"/>
  <c r="DX24" i="6"/>
  <c r="C25" i="6"/>
  <c r="CA25" i="6"/>
  <c r="D25" i="6"/>
  <c r="CB25" i="6"/>
  <c r="E25" i="6"/>
  <c r="CC25" i="6"/>
  <c r="F25" i="6"/>
  <c r="CD25" i="6"/>
  <c r="G25" i="6"/>
  <c r="CE25" i="6"/>
  <c r="H25" i="6"/>
  <c r="CF25" i="6"/>
  <c r="I25" i="6"/>
  <c r="CG25" i="6"/>
  <c r="J25" i="6"/>
  <c r="CH25" i="6"/>
  <c r="K25" i="6"/>
  <c r="CI25" i="6"/>
  <c r="L25" i="6"/>
  <c r="CJ25" i="6"/>
  <c r="M25" i="6"/>
  <c r="CK25" i="6"/>
  <c r="N25" i="6"/>
  <c r="CL25" i="6"/>
  <c r="O25" i="6"/>
  <c r="CM25" i="6"/>
  <c r="P25" i="6"/>
  <c r="CN25" i="6"/>
  <c r="Q25" i="6"/>
  <c r="CO25" i="6"/>
  <c r="R25" i="6"/>
  <c r="CP25" i="6"/>
  <c r="S25" i="6"/>
  <c r="CQ25" i="6"/>
  <c r="T25" i="6"/>
  <c r="CR25" i="6"/>
  <c r="U25" i="6"/>
  <c r="CS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AO25" i="6"/>
  <c r="DS25" i="6"/>
  <c r="AP25" i="6"/>
  <c r="AQ25" i="6"/>
  <c r="DT25" i="6"/>
  <c r="AR25" i="6"/>
  <c r="DU25" i="6"/>
  <c r="AS25" i="6"/>
  <c r="AT25" i="6"/>
  <c r="AU25" i="6"/>
  <c r="DV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DW25" i="6"/>
  <c r="DX25" i="6"/>
  <c r="C26" i="6"/>
  <c r="CA26" i="6"/>
  <c r="D26" i="6"/>
  <c r="CB26" i="6"/>
  <c r="E26" i="6"/>
  <c r="CC26" i="6"/>
  <c r="F26" i="6"/>
  <c r="CD26" i="6"/>
  <c r="G26" i="6"/>
  <c r="CE26" i="6"/>
  <c r="H26" i="6"/>
  <c r="CF26" i="6"/>
  <c r="I26" i="6"/>
  <c r="CG26" i="6"/>
  <c r="J26" i="6"/>
  <c r="CH26" i="6"/>
  <c r="K26" i="6"/>
  <c r="CI26" i="6"/>
  <c r="L26" i="6"/>
  <c r="CJ26" i="6"/>
  <c r="M26" i="6"/>
  <c r="CK26" i="6"/>
  <c r="N26" i="6"/>
  <c r="CL26" i="6"/>
  <c r="O26" i="6"/>
  <c r="CM26" i="6"/>
  <c r="P26" i="6"/>
  <c r="CN26" i="6"/>
  <c r="Q26" i="6"/>
  <c r="CO26" i="6"/>
  <c r="R26" i="6"/>
  <c r="CP26" i="6"/>
  <c r="S26" i="6"/>
  <c r="CQ26" i="6"/>
  <c r="T26" i="6"/>
  <c r="CR26" i="6"/>
  <c r="U26" i="6"/>
  <c r="CS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AO26" i="6"/>
  <c r="DU26" i="6"/>
  <c r="AP26" i="6"/>
  <c r="AQ26" i="6"/>
  <c r="AR26" i="6"/>
  <c r="DV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DW26" i="6"/>
  <c r="DX26" i="6"/>
  <c r="C27" i="6"/>
  <c r="CA27" i="6"/>
  <c r="D27" i="6"/>
  <c r="CB27" i="6"/>
  <c r="E27" i="6"/>
  <c r="CC27" i="6"/>
  <c r="F27" i="6"/>
  <c r="CD27" i="6"/>
  <c r="G27" i="6"/>
  <c r="CE27" i="6"/>
  <c r="H27" i="6"/>
  <c r="CF27" i="6"/>
  <c r="I27" i="6"/>
  <c r="CG27" i="6"/>
  <c r="J27" i="6"/>
  <c r="CH27" i="6"/>
  <c r="K27" i="6"/>
  <c r="CI27" i="6"/>
  <c r="L27" i="6"/>
  <c r="CJ27" i="6"/>
  <c r="M27" i="6"/>
  <c r="CK27" i="6"/>
  <c r="N27" i="6"/>
  <c r="CL27" i="6"/>
  <c r="O27" i="6"/>
  <c r="CM27" i="6"/>
  <c r="P27" i="6"/>
  <c r="CN27" i="6"/>
  <c r="Q27" i="6"/>
  <c r="CO27" i="6"/>
  <c r="R27" i="6"/>
  <c r="CP27" i="6"/>
  <c r="S27" i="6"/>
  <c r="CQ27" i="6"/>
  <c r="T27" i="6"/>
  <c r="CR27" i="6"/>
  <c r="U27" i="6"/>
  <c r="CS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AO27" i="6"/>
  <c r="DV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DW27" i="6"/>
  <c r="DX27" i="6"/>
  <c r="C28" i="6"/>
  <c r="CA28" i="6"/>
  <c r="D28" i="6"/>
  <c r="CB28" i="6"/>
  <c r="E28" i="6"/>
  <c r="CC28" i="6"/>
  <c r="F28" i="6"/>
  <c r="CD28" i="6"/>
  <c r="G28" i="6"/>
  <c r="CE28" i="6"/>
  <c r="H28" i="6"/>
  <c r="CF28" i="6"/>
  <c r="I28" i="6"/>
  <c r="CG28" i="6"/>
  <c r="J28" i="6"/>
  <c r="CH28" i="6"/>
  <c r="K28" i="6"/>
  <c r="CI28" i="6"/>
  <c r="L28" i="6"/>
  <c r="CJ28" i="6"/>
  <c r="M28" i="6"/>
  <c r="CK28" i="6"/>
  <c r="N28" i="6"/>
  <c r="CL28" i="6"/>
  <c r="O28" i="6"/>
  <c r="CM28" i="6"/>
  <c r="P28" i="6"/>
  <c r="CN28" i="6"/>
  <c r="Q28" i="6"/>
  <c r="CO28" i="6"/>
  <c r="R28" i="6"/>
  <c r="CP28" i="6"/>
  <c r="S28" i="6"/>
  <c r="CQ28" i="6"/>
  <c r="T28" i="6"/>
  <c r="CR28" i="6"/>
  <c r="U28" i="6"/>
  <c r="CS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DW28" i="6"/>
  <c r="DX28" i="6"/>
  <c r="C29" i="6"/>
  <c r="CA29" i="6"/>
  <c r="D29" i="6"/>
  <c r="CB29" i="6"/>
  <c r="E29" i="6"/>
  <c r="CC29" i="6"/>
  <c r="F29" i="6"/>
  <c r="CD29" i="6"/>
  <c r="G29" i="6"/>
  <c r="CE29" i="6"/>
  <c r="H29" i="6"/>
  <c r="CF29" i="6"/>
  <c r="I29" i="6"/>
  <c r="CG29" i="6"/>
  <c r="J29" i="6"/>
  <c r="CH29" i="6"/>
  <c r="K29" i="6"/>
  <c r="CI29" i="6"/>
  <c r="L29" i="6"/>
  <c r="CJ29" i="6"/>
  <c r="M29" i="6"/>
  <c r="CK29" i="6"/>
  <c r="N29" i="6"/>
  <c r="CL29" i="6"/>
  <c r="O29" i="6"/>
  <c r="CM29" i="6"/>
  <c r="P29" i="6"/>
  <c r="CN29" i="6"/>
  <c r="Q29" i="6"/>
  <c r="CO29" i="6"/>
  <c r="R29" i="6"/>
  <c r="CP29" i="6"/>
  <c r="S29" i="6"/>
  <c r="CQ29" i="6"/>
  <c r="T29" i="6"/>
  <c r="CR29" i="6"/>
  <c r="U29" i="6"/>
  <c r="CS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DW29" i="6"/>
  <c r="DX29" i="6"/>
  <c r="C30" i="6"/>
  <c r="CA30" i="6"/>
  <c r="D30" i="6"/>
  <c r="CB30" i="6"/>
  <c r="E30" i="6"/>
  <c r="CC30" i="6"/>
  <c r="F30" i="6"/>
  <c r="CD30" i="6"/>
  <c r="G30" i="6"/>
  <c r="CE30" i="6"/>
  <c r="H30" i="6"/>
  <c r="CF30" i="6"/>
  <c r="I30" i="6"/>
  <c r="CG30" i="6"/>
  <c r="J30" i="6"/>
  <c r="CH30" i="6"/>
  <c r="K30" i="6"/>
  <c r="CI30" i="6"/>
  <c r="L30" i="6"/>
  <c r="CJ30" i="6"/>
  <c r="M30" i="6"/>
  <c r="CK30" i="6"/>
  <c r="N30" i="6"/>
  <c r="CL30" i="6"/>
  <c r="O30" i="6"/>
  <c r="CM30" i="6"/>
  <c r="P30" i="6"/>
  <c r="CN30" i="6"/>
  <c r="Q30" i="6"/>
  <c r="CO30" i="6"/>
  <c r="R30" i="6"/>
  <c r="CP30" i="6"/>
  <c r="S30" i="6"/>
  <c r="CQ30" i="6"/>
  <c r="T30" i="6"/>
  <c r="CR30" i="6"/>
  <c r="U30" i="6"/>
  <c r="CS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DW30" i="6"/>
  <c r="DX30" i="6"/>
  <c r="C31" i="6"/>
  <c r="CA31" i="6"/>
  <c r="D31" i="6"/>
  <c r="CB31" i="6"/>
  <c r="E31" i="6"/>
  <c r="CC31" i="6"/>
  <c r="F31" i="6"/>
  <c r="CD31" i="6"/>
  <c r="G31" i="6"/>
  <c r="CE31" i="6"/>
  <c r="H31" i="6"/>
  <c r="CF31" i="6"/>
  <c r="I31" i="6"/>
  <c r="CG31" i="6"/>
  <c r="J31" i="6"/>
  <c r="CH31" i="6"/>
  <c r="K31" i="6"/>
  <c r="CI31" i="6"/>
  <c r="L31" i="6"/>
  <c r="CJ31" i="6"/>
  <c r="M31" i="6"/>
  <c r="CK31" i="6"/>
  <c r="N31" i="6"/>
  <c r="CL31" i="6"/>
  <c r="O31" i="6"/>
  <c r="CM31" i="6"/>
  <c r="P31" i="6"/>
  <c r="CN31" i="6"/>
  <c r="Q31" i="6"/>
  <c r="CO31" i="6"/>
  <c r="R31" i="6"/>
  <c r="CP31" i="6"/>
  <c r="S31" i="6"/>
  <c r="CQ31" i="6"/>
  <c r="T31" i="6"/>
  <c r="CR31" i="6"/>
  <c r="U31" i="6"/>
  <c r="CS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DW31" i="6"/>
  <c r="DX31" i="6"/>
  <c r="C32" i="6"/>
  <c r="CA32" i="6"/>
  <c r="D32" i="6"/>
  <c r="CB32" i="6"/>
  <c r="E32" i="6"/>
  <c r="CC32" i="6"/>
  <c r="F32" i="6"/>
  <c r="CD32" i="6"/>
  <c r="G32" i="6"/>
  <c r="CE32" i="6"/>
  <c r="H32" i="6"/>
  <c r="CF32" i="6"/>
  <c r="I32" i="6"/>
  <c r="CG32" i="6"/>
  <c r="J32" i="6"/>
  <c r="CH32" i="6"/>
  <c r="K32" i="6"/>
  <c r="CI32" i="6"/>
  <c r="L32" i="6"/>
  <c r="CJ32" i="6"/>
  <c r="M32" i="6"/>
  <c r="CK32" i="6"/>
  <c r="N32" i="6"/>
  <c r="CL32" i="6"/>
  <c r="O32" i="6"/>
  <c r="CM32" i="6"/>
  <c r="P32" i="6"/>
  <c r="CN32" i="6"/>
  <c r="Q32" i="6"/>
  <c r="CO32" i="6"/>
  <c r="R32" i="6"/>
  <c r="CP32" i="6"/>
  <c r="S32" i="6"/>
  <c r="CQ32" i="6"/>
  <c r="T32" i="6"/>
  <c r="CR32" i="6"/>
  <c r="U32" i="6"/>
  <c r="CS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DW32" i="6"/>
  <c r="DX32" i="6"/>
  <c r="C33" i="6"/>
  <c r="CA33" i="6"/>
  <c r="D33" i="6"/>
  <c r="CB33" i="6"/>
  <c r="E33" i="6"/>
  <c r="CC33" i="6"/>
  <c r="F33" i="6"/>
  <c r="CD33" i="6"/>
  <c r="G33" i="6"/>
  <c r="CE33" i="6"/>
  <c r="H33" i="6"/>
  <c r="CF33" i="6"/>
  <c r="I33" i="6"/>
  <c r="CG33" i="6"/>
  <c r="J33" i="6"/>
  <c r="CH33" i="6"/>
  <c r="K33" i="6"/>
  <c r="CI33" i="6"/>
  <c r="L33" i="6"/>
  <c r="CJ33" i="6"/>
  <c r="M33" i="6"/>
  <c r="CK33" i="6"/>
  <c r="N33" i="6"/>
  <c r="CL33" i="6"/>
  <c r="O33" i="6"/>
  <c r="CM33" i="6"/>
  <c r="P33" i="6"/>
  <c r="CN33" i="6"/>
  <c r="Q33" i="6"/>
  <c r="CO33" i="6"/>
  <c r="R33" i="6"/>
  <c r="CP33" i="6"/>
  <c r="S33" i="6"/>
  <c r="CQ33" i="6"/>
  <c r="T33" i="6"/>
  <c r="CR33" i="6"/>
  <c r="U33" i="6"/>
  <c r="CS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DW33" i="6"/>
  <c r="DX33" i="6"/>
  <c r="C34" i="6"/>
  <c r="CA34" i="6"/>
  <c r="D34" i="6"/>
  <c r="CB34" i="6"/>
  <c r="E34" i="6"/>
  <c r="CC34" i="6"/>
  <c r="F34" i="6"/>
  <c r="CD34" i="6"/>
  <c r="G34" i="6"/>
  <c r="CE34" i="6"/>
  <c r="H34" i="6"/>
  <c r="CF34" i="6"/>
  <c r="I34" i="6"/>
  <c r="CG34" i="6"/>
  <c r="J34" i="6"/>
  <c r="CH34" i="6"/>
  <c r="K34" i="6"/>
  <c r="CI34" i="6"/>
  <c r="L34" i="6"/>
  <c r="CJ34" i="6"/>
  <c r="M34" i="6"/>
  <c r="CK34" i="6"/>
  <c r="N34" i="6"/>
  <c r="CL34" i="6"/>
  <c r="O34" i="6"/>
  <c r="CM34" i="6"/>
  <c r="P34" i="6"/>
  <c r="CN34" i="6"/>
  <c r="Q34" i="6"/>
  <c r="CO34" i="6"/>
  <c r="R34" i="6"/>
  <c r="CP34" i="6"/>
  <c r="S34" i="6"/>
  <c r="CQ34" i="6"/>
  <c r="T34" i="6"/>
  <c r="CR34" i="6"/>
  <c r="U34" i="6"/>
  <c r="CS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DW34" i="6"/>
  <c r="DX34" i="6"/>
  <c r="C35" i="6"/>
  <c r="CA35" i="6"/>
  <c r="D35" i="6"/>
  <c r="CB35" i="6"/>
  <c r="E35" i="6"/>
  <c r="CC35" i="6"/>
  <c r="F35" i="6"/>
  <c r="CD35" i="6"/>
  <c r="G35" i="6"/>
  <c r="CE35" i="6"/>
  <c r="H35" i="6"/>
  <c r="CF35" i="6"/>
  <c r="I35" i="6"/>
  <c r="CG35" i="6"/>
  <c r="J35" i="6"/>
  <c r="CH35" i="6"/>
  <c r="K35" i="6"/>
  <c r="CI35" i="6"/>
  <c r="L35" i="6"/>
  <c r="CJ35" i="6"/>
  <c r="M35" i="6"/>
  <c r="CK35" i="6"/>
  <c r="N35" i="6"/>
  <c r="CL35" i="6"/>
  <c r="O35" i="6"/>
  <c r="CM35" i="6"/>
  <c r="P35" i="6"/>
  <c r="CN35" i="6"/>
  <c r="Q35" i="6"/>
  <c r="CO35" i="6"/>
  <c r="R35" i="6"/>
  <c r="CP35" i="6"/>
  <c r="S35" i="6"/>
  <c r="CQ35" i="6"/>
  <c r="T35" i="6"/>
  <c r="CR35" i="6"/>
  <c r="U35" i="6"/>
  <c r="CS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DW35" i="6"/>
  <c r="DX35" i="6"/>
  <c r="C36" i="6"/>
  <c r="CA36" i="6"/>
  <c r="D36" i="6"/>
  <c r="CB36" i="6"/>
  <c r="E36" i="6"/>
  <c r="CC36" i="6"/>
  <c r="F36" i="6"/>
  <c r="CD36" i="6"/>
  <c r="G36" i="6"/>
  <c r="CE36" i="6"/>
  <c r="H36" i="6"/>
  <c r="CF36" i="6"/>
  <c r="I36" i="6"/>
  <c r="CG36" i="6"/>
  <c r="J36" i="6"/>
  <c r="CH36" i="6"/>
  <c r="K36" i="6"/>
  <c r="CI36" i="6"/>
  <c r="L36" i="6"/>
  <c r="CJ36" i="6"/>
  <c r="M36" i="6"/>
  <c r="CK36" i="6"/>
  <c r="N36" i="6"/>
  <c r="CL36" i="6"/>
  <c r="O36" i="6"/>
  <c r="CM36" i="6"/>
  <c r="P36" i="6"/>
  <c r="CN36" i="6"/>
  <c r="Q36" i="6"/>
  <c r="CO36" i="6"/>
  <c r="R36" i="6"/>
  <c r="CP36" i="6"/>
  <c r="S36" i="6"/>
  <c r="CQ36" i="6"/>
  <c r="T36" i="6"/>
  <c r="CR36" i="6"/>
  <c r="U36" i="6"/>
  <c r="CS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DW36" i="6"/>
  <c r="DX36" i="6"/>
  <c r="C37" i="6"/>
  <c r="CA37" i="6"/>
  <c r="D37" i="6"/>
  <c r="CB37" i="6"/>
  <c r="E37" i="6"/>
  <c r="CC37" i="6"/>
  <c r="F37" i="6"/>
  <c r="CD37" i="6"/>
  <c r="G37" i="6"/>
  <c r="CE37" i="6"/>
  <c r="H37" i="6"/>
  <c r="CF37" i="6"/>
  <c r="I37" i="6"/>
  <c r="CG37" i="6"/>
  <c r="J37" i="6"/>
  <c r="CH37" i="6"/>
  <c r="K37" i="6"/>
  <c r="CI37" i="6"/>
  <c r="L37" i="6"/>
  <c r="CJ37" i="6"/>
  <c r="M37" i="6"/>
  <c r="CK37" i="6"/>
  <c r="N37" i="6"/>
  <c r="CL37" i="6"/>
  <c r="O37" i="6"/>
  <c r="CM37" i="6"/>
  <c r="P37" i="6"/>
  <c r="CN37" i="6"/>
  <c r="Q37" i="6"/>
  <c r="CO37" i="6"/>
  <c r="R37" i="6"/>
  <c r="CP37" i="6"/>
  <c r="S37" i="6"/>
  <c r="CQ37" i="6"/>
  <c r="T37" i="6"/>
  <c r="CR37" i="6"/>
  <c r="U37" i="6"/>
  <c r="CS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DW37" i="6"/>
  <c r="DX37" i="6"/>
  <c r="C12" i="6"/>
  <c r="CA12" i="6"/>
  <c r="D12" i="6"/>
  <c r="CB12" i="6"/>
  <c r="E12" i="6"/>
  <c r="CC12" i="6"/>
  <c r="F12" i="6"/>
  <c r="CD12" i="6"/>
  <c r="G12" i="6"/>
  <c r="CE12" i="6"/>
  <c r="H12" i="6"/>
  <c r="CF12" i="6"/>
  <c r="I12" i="6"/>
  <c r="CG12" i="6"/>
  <c r="J12" i="6"/>
  <c r="CH12" i="6"/>
  <c r="K12" i="6"/>
  <c r="CI12" i="6"/>
  <c r="L12" i="6"/>
  <c r="CJ12" i="6"/>
  <c r="M12" i="6"/>
  <c r="CK12" i="6"/>
  <c r="N12" i="6"/>
  <c r="CL12" i="6"/>
  <c r="O12" i="6"/>
  <c r="CM12" i="6"/>
  <c r="P12" i="6"/>
  <c r="CN12" i="6"/>
  <c r="Q12" i="6"/>
  <c r="CO12" i="6"/>
  <c r="R12" i="6"/>
  <c r="CP12" i="6"/>
  <c r="S12" i="6"/>
  <c r="CQ12" i="6"/>
  <c r="T12" i="6"/>
  <c r="CR12" i="6"/>
  <c r="U12" i="6"/>
  <c r="CS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B12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B38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DZ37" i="6"/>
  <c r="DY37" i="6"/>
  <c r="CU37" i="6"/>
  <c r="CW37" i="6"/>
  <c r="CJ11" i="6"/>
  <c r="CK9" i="6"/>
  <c r="CZ37" i="6"/>
  <c r="CT37" i="6"/>
  <c r="CV37" i="6"/>
  <c r="CY37" i="6"/>
  <c r="CX3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37" i="6"/>
  <c r="DZ36" i="6"/>
  <c r="DY36" i="6"/>
  <c r="CU36" i="6"/>
  <c r="CW36" i="6"/>
  <c r="CZ36" i="6"/>
  <c r="CT36" i="6"/>
  <c r="CV36" i="6"/>
  <c r="CY36" i="6"/>
  <c r="CX36" i="6"/>
  <c r="B36" i="6"/>
  <c r="DZ35" i="6"/>
  <c r="DY35" i="6"/>
  <c r="CU35" i="6"/>
  <c r="CW35" i="6"/>
  <c r="CZ35" i="6"/>
  <c r="CT35" i="6"/>
  <c r="CV35" i="6"/>
  <c r="CY35" i="6"/>
  <c r="CX35" i="6"/>
  <c r="B35" i="6"/>
  <c r="DZ34" i="6"/>
  <c r="DY34" i="6"/>
  <c r="CU34" i="6"/>
  <c r="CW34" i="6"/>
  <c r="CZ34" i="6"/>
  <c r="CT34" i="6"/>
  <c r="CV34" i="6"/>
  <c r="CY34" i="6"/>
  <c r="CX34" i="6"/>
  <c r="B34" i="6"/>
  <c r="DZ33" i="6"/>
  <c r="DY33" i="6"/>
  <c r="CU33" i="6"/>
  <c r="CW33" i="6"/>
  <c r="CZ33" i="6"/>
  <c r="CT33" i="6"/>
  <c r="CV33" i="6"/>
  <c r="CY33" i="6"/>
  <c r="CX33" i="6"/>
  <c r="B33" i="6"/>
  <c r="DZ32" i="6"/>
  <c r="DY32" i="6"/>
  <c r="CU32" i="6"/>
  <c r="CW32" i="6"/>
  <c r="CZ32" i="6"/>
  <c r="CT32" i="6"/>
  <c r="CV32" i="6"/>
  <c r="CY32" i="6"/>
  <c r="CX32" i="6"/>
  <c r="B32" i="6"/>
  <c r="DZ31" i="6"/>
  <c r="DY31" i="6"/>
  <c r="CU31" i="6"/>
  <c r="CW31" i="6"/>
  <c r="CZ31" i="6"/>
  <c r="CT31" i="6"/>
  <c r="CV31" i="6"/>
  <c r="CY31" i="6"/>
  <c r="CX31" i="6"/>
  <c r="B31" i="6"/>
  <c r="DZ30" i="6"/>
  <c r="DY30" i="6"/>
  <c r="CU30" i="6"/>
  <c r="CW30" i="6"/>
  <c r="CZ30" i="6"/>
  <c r="CT30" i="6"/>
  <c r="CV30" i="6"/>
  <c r="CY30" i="6"/>
  <c r="CX30" i="6"/>
  <c r="B30" i="6"/>
  <c r="DZ29" i="6"/>
  <c r="DY29" i="6"/>
  <c r="CU29" i="6"/>
  <c r="CW29" i="6"/>
  <c r="CZ29" i="6"/>
  <c r="CT29" i="6"/>
  <c r="CV29" i="6"/>
  <c r="CY29" i="6"/>
  <c r="CX29" i="6"/>
  <c r="B29" i="6"/>
  <c r="DZ28" i="6"/>
  <c r="DY28" i="6"/>
  <c r="CU28" i="6"/>
  <c r="CW28" i="6"/>
  <c r="CZ28" i="6"/>
  <c r="CT28" i="6"/>
  <c r="CV28" i="6"/>
  <c r="CY28" i="6"/>
  <c r="CX28" i="6"/>
  <c r="B28" i="6"/>
  <c r="DZ27" i="6"/>
  <c r="DY27" i="6"/>
  <c r="CU27" i="6"/>
  <c r="CW27" i="6"/>
  <c r="CZ27" i="6"/>
  <c r="CT27" i="6"/>
  <c r="CV27" i="6"/>
  <c r="CY27" i="6"/>
  <c r="CX27" i="6"/>
  <c r="B27" i="6"/>
  <c r="DZ26" i="6"/>
  <c r="DY26" i="6"/>
  <c r="CU26" i="6"/>
  <c r="CW26" i="6"/>
  <c r="CZ26" i="6"/>
  <c r="CT26" i="6"/>
  <c r="CV26" i="6"/>
  <c r="CY26" i="6"/>
  <c r="CX26" i="6"/>
  <c r="B26" i="6"/>
  <c r="DZ25" i="6"/>
  <c r="DY25" i="6"/>
  <c r="CU25" i="6"/>
  <c r="CW25" i="6"/>
  <c r="CZ25" i="6"/>
  <c r="CT25" i="6"/>
  <c r="CV25" i="6"/>
  <c r="CY25" i="6"/>
  <c r="CX25" i="6"/>
  <c r="B25" i="6"/>
  <c r="DZ24" i="6"/>
  <c r="DY24" i="6"/>
  <c r="CU24" i="6"/>
  <c r="CW24" i="6"/>
  <c r="CZ24" i="6"/>
  <c r="CT24" i="6"/>
  <c r="CV24" i="6"/>
  <c r="CY24" i="6"/>
  <c r="CX24" i="6"/>
  <c r="B24" i="6"/>
  <c r="DZ23" i="6"/>
  <c r="DY23" i="6"/>
  <c r="CU23" i="6"/>
  <c r="CW23" i="6"/>
  <c r="CZ23" i="6"/>
  <c r="CT23" i="6"/>
  <c r="CV23" i="6"/>
  <c r="CY23" i="6"/>
  <c r="CX23" i="6"/>
  <c r="B23" i="6"/>
  <c r="DZ22" i="6"/>
  <c r="DY22" i="6"/>
  <c r="CU22" i="6"/>
  <c r="CW22" i="6"/>
  <c r="CZ22" i="6"/>
  <c r="CT22" i="6"/>
  <c r="CV22" i="6"/>
  <c r="CY22" i="6"/>
  <c r="CX22" i="6"/>
  <c r="B22" i="6"/>
  <c r="DZ21" i="6"/>
  <c r="DY21" i="6"/>
  <c r="CU21" i="6"/>
  <c r="CW21" i="6"/>
  <c r="CZ21" i="6"/>
  <c r="CT21" i="6"/>
  <c r="CV21" i="6"/>
  <c r="CY21" i="6"/>
  <c r="CX21" i="6"/>
  <c r="B21" i="6"/>
  <c r="DZ20" i="6"/>
  <c r="DY20" i="6"/>
  <c r="CU20" i="6"/>
  <c r="CW20" i="6"/>
  <c r="CZ20" i="6"/>
  <c r="CT20" i="6"/>
  <c r="CV20" i="6"/>
  <c r="CY20" i="6"/>
  <c r="CX20" i="6"/>
  <c r="B20" i="6"/>
  <c r="DZ19" i="6"/>
  <c r="DY19" i="6"/>
  <c r="CU19" i="6"/>
  <c r="CW19" i="6"/>
  <c r="CZ19" i="6"/>
  <c r="CT19" i="6"/>
  <c r="CV19" i="6"/>
  <c r="CY19" i="6"/>
  <c r="CX19" i="6"/>
  <c r="B19" i="6"/>
  <c r="DZ18" i="6"/>
  <c r="DY18" i="6"/>
  <c r="CU18" i="6"/>
  <c r="CW18" i="6"/>
  <c r="CZ18" i="6"/>
  <c r="CT18" i="6"/>
  <c r="CV18" i="6"/>
  <c r="CY18" i="6"/>
  <c r="CX18" i="6"/>
  <c r="B18" i="6"/>
  <c r="DZ17" i="6"/>
  <c r="DY17" i="6"/>
  <c r="CU17" i="6"/>
  <c r="CW17" i="6"/>
  <c r="CZ17" i="6"/>
  <c r="CT17" i="6"/>
  <c r="CV17" i="6"/>
  <c r="CY17" i="6"/>
  <c r="CX17" i="6"/>
  <c r="B17" i="6"/>
  <c r="DZ16" i="6"/>
  <c r="DY16" i="6"/>
  <c r="CU16" i="6"/>
  <c r="CW16" i="6"/>
  <c r="CZ16" i="6"/>
  <c r="CT16" i="6"/>
  <c r="CV16" i="6"/>
  <c r="CY16" i="6"/>
  <c r="CX16" i="6"/>
  <c r="B16" i="6"/>
  <c r="DZ15" i="6"/>
  <c r="DY15" i="6"/>
  <c r="CU15" i="6"/>
  <c r="CW15" i="6"/>
  <c r="CZ15" i="6"/>
  <c r="CT15" i="6"/>
  <c r="CV15" i="6"/>
  <c r="CY15" i="6"/>
  <c r="CX15" i="6"/>
  <c r="B15" i="6"/>
  <c r="DZ14" i="6"/>
  <c r="DY14" i="6"/>
  <c r="CU14" i="6"/>
  <c r="CW14" i="6"/>
  <c r="CZ14" i="6"/>
  <c r="CT14" i="6"/>
  <c r="CV14" i="6"/>
  <c r="CY14" i="6"/>
  <c r="CX14" i="6"/>
  <c r="B14" i="6"/>
  <c r="DZ13" i="6"/>
  <c r="DY13" i="6"/>
  <c r="CU13" i="6"/>
  <c r="CW13" i="6"/>
  <c r="CZ13" i="6"/>
  <c r="CT13" i="6"/>
  <c r="CV13" i="6"/>
  <c r="CY13" i="6"/>
  <c r="CX13" i="6"/>
  <c r="B13" i="6"/>
  <c r="DZ12" i="6"/>
  <c r="DY12" i="6"/>
  <c r="CU12" i="6"/>
  <c r="CW12" i="6"/>
  <c r="CZ12" i="6"/>
  <c r="CT12" i="6"/>
  <c r="CV12" i="6"/>
  <c r="CY12" i="6"/>
  <c r="CX12" i="6"/>
  <c r="B12" i="6"/>
  <c r="CU11" i="6"/>
  <c r="CT11" i="6"/>
  <c r="CS11" i="6"/>
  <c r="CR11" i="6"/>
  <c r="CQ11" i="6"/>
  <c r="CP11" i="6"/>
  <c r="CO11" i="6"/>
  <c r="CN11" i="6"/>
  <c r="CM11" i="6"/>
  <c r="CL11" i="6"/>
  <c r="CK11" i="6"/>
  <c r="CI11" i="6"/>
  <c r="CH11" i="6"/>
  <c r="CG11" i="6"/>
  <c r="CF11" i="6"/>
  <c r="CE11" i="6"/>
  <c r="CD11" i="6"/>
  <c r="CC11" i="6"/>
  <c r="CB11" i="6"/>
  <c r="CA11" i="6"/>
  <c r="CE9" i="6"/>
  <c r="C11" i="5"/>
  <c r="C13" i="5"/>
  <c r="BH13" i="5"/>
  <c r="B7" i="5"/>
  <c r="D11" i="5"/>
  <c r="D13" i="5"/>
  <c r="BI13" i="5"/>
  <c r="E11" i="5"/>
  <c r="E13" i="5"/>
  <c r="BJ13" i="5"/>
  <c r="F11" i="5"/>
  <c r="F13" i="5"/>
  <c r="BK13" i="5"/>
  <c r="G11" i="5"/>
  <c r="G13" i="5"/>
  <c r="BL13" i="5"/>
  <c r="H11" i="5"/>
  <c r="H13" i="5"/>
  <c r="BM13" i="5"/>
  <c r="I11" i="5"/>
  <c r="I13" i="5"/>
  <c r="BN13" i="5"/>
  <c r="J11" i="5"/>
  <c r="J13" i="5"/>
  <c r="BO13" i="5"/>
  <c r="K11" i="5"/>
  <c r="K13" i="5"/>
  <c r="BP13" i="5"/>
  <c r="L11" i="5"/>
  <c r="L13" i="5"/>
  <c r="BQ13" i="5"/>
  <c r="M11" i="5"/>
  <c r="M13" i="5"/>
  <c r="BR13" i="5"/>
  <c r="N11" i="5"/>
  <c r="N13" i="5"/>
  <c r="BS13" i="5"/>
  <c r="O11" i="5"/>
  <c r="O13" i="5"/>
  <c r="BT13" i="5"/>
  <c r="P11" i="5"/>
  <c r="P13" i="5"/>
  <c r="BU13" i="5"/>
  <c r="Q11" i="5"/>
  <c r="Q13" i="5"/>
  <c r="BV13" i="5"/>
  <c r="R11" i="5"/>
  <c r="R13" i="5"/>
  <c r="BW13" i="5"/>
  <c r="S11" i="5"/>
  <c r="S13" i="5"/>
  <c r="BX13" i="5"/>
  <c r="T11" i="5"/>
  <c r="T13" i="5"/>
  <c r="BY13" i="5"/>
  <c r="U11" i="5"/>
  <c r="U13" i="5"/>
  <c r="BZ13" i="5"/>
  <c r="V11" i="5"/>
  <c r="V12" i="5"/>
  <c r="V13" i="5"/>
  <c r="W11" i="5"/>
  <c r="W12" i="5"/>
  <c r="W13" i="5"/>
  <c r="X11" i="5"/>
  <c r="X12" i="5"/>
  <c r="X13" i="5"/>
  <c r="Y11" i="5"/>
  <c r="Y12" i="5"/>
  <c r="Y13" i="5"/>
  <c r="Z11" i="5"/>
  <c r="Z12" i="5"/>
  <c r="Z13" i="5"/>
  <c r="AA11" i="5"/>
  <c r="AA12" i="5"/>
  <c r="AA13" i="5"/>
  <c r="AB11" i="5"/>
  <c r="AB12" i="5"/>
  <c r="AB13" i="5"/>
  <c r="AC11" i="5"/>
  <c r="AC12" i="5"/>
  <c r="AC13" i="5"/>
  <c r="AD11" i="5"/>
  <c r="AD12" i="5"/>
  <c r="AD13" i="5"/>
  <c r="AE11" i="5"/>
  <c r="AE12" i="5"/>
  <c r="AE13" i="5"/>
  <c r="AF11" i="5"/>
  <c r="AF12" i="5"/>
  <c r="AF13" i="5"/>
  <c r="AG11" i="5"/>
  <c r="AG12" i="5"/>
  <c r="AG13" i="5"/>
  <c r="AH11" i="5"/>
  <c r="AH12" i="5"/>
  <c r="AH13" i="5"/>
  <c r="AI11" i="5"/>
  <c r="AI12" i="5"/>
  <c r="AI13" i="5"/>
  <c r="AJ11" i="5"/>
  <c r="AJ12" i="5"/>
  <c r="AJ13" i="5"/>
  <c r="AK11" i="5"/>
  <c r="AK12" i="5"/>
  <c r="AK13" i="5"/>
  <c r="AL11" i="5"/>
  <c r="AL12" i="5"/>
  <c r="AL13" i="5"/>
  <c r="AM11" i="5"/>
  <c r="AM12" i="5"/>
  <c r="AM13" i="5"/>
  <c r="AN11" i="5"/>
  <c r="AN12" i="5"/>
  <c r="AN13" i="5"/>
  <c r="CI13" i="5"/>
  <c r="CJ13" i="5"/>
  <c r="CK13" i="5"/>
  <c r="CL13" i="5"/>
  <c r="CM13" i="5"/>
  <c r="C14" i="5"/>
  <c r="BH14" i="5"/>
  <c r="D14" i="5"/>
  <c r="BI14" i="5"/>
  <c r="E14" i="5"/>
  <c r="BJ14" i="5"/>
  <c r="F14" i="5"/>
  <c r="BK14" i="5"/>
  <c r="G14" i="5"/>
  <c r="BL14" i="5"/>
  <c r="H14" i="5"/>
  <c r="BM14" i="5"/>
  <c r="I14" i="5"/>
  <c r="BN14" i="5"/>
  <c r="J14" i="5"/>
  <c r="BO14" i="5"/>
  <c r="K14" i="5"/>
  <c r="BP14" i="5"/>
  <c r="L14" i="5"/>
  <c r="BQ14" i="5"/>
  <c r="M14" i="5"/>
  <c r="BR14" i="5"/>
  <c r="N14" i="5"/>
  <c r="BS14" i="5"/>
  <c r="O14" i="5"/>
  <c r="BT14" i="5"/>
  <c r="P14" i="5"/>
  <c r="BU14" i="5"/>
  <c r="Q14" i="5"/>
  <c r="BV14" i="5"/>
  <c r="R14" i="5"/>
  <c r="BW14" i="5"/>
  <c r="S14" i="5"/>
  <c r="BX14" i="5"/>
  <c r="T14" i="5"/>
  <c r="BY14" i="5"/>
  <c r="U14" i="5"/>
  <c r="BZ14" i="5"/>
  <c r="V14" i="5"/>
  <c r="W14" i="5"/>
  <c r="X14" i="5"/>
  <c r="Y14" i="5"/>
  <c r="CI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CJ14" i="5"/>
  <c r="CK14" i="5"/>
  <c r="CL14" i="5"/>
  <c r="CM14" i="5"/>
  <c r="C15" i="5"/>
  <c r="BH15" i="5"/>
  <c r="D15" i="5"/>
  <c r="BI15" i="5"/>
  <c r="E15" i="5"/>
  <c r="BJ15" i="5"/>
  <c r="F15" i="5"/>
  <c r="BK15" i="5"/>
  <c r="G15" i="5"/>
  <c r="BL15" i="5"/>
  <c r="H15" i="5"/>
  <c r="BM15" i="5"/>
  <c r="I15" i="5"/>
  <c r="BN15" i="5"/>
  <c r="J15" i="5"/>
  <c r="BO15" i="5"/>
  <c r="K15" i="5"/>
  <c r="BP15" i="5"/>
  <c r="L15" i="5"/>
  <c r="BQ15" i="5"/>
  <c r="M15" i="5"/>
  <c r="BR15" i="5"/>
  <c r="N15" i="5"/>
  <c r="BS15" i="5"/>
  <c r="O15" i="5"/>
  <c r="BT15" i="5"/>
  <c r="P15" i="5"/>
  <c r="BU15" i="5"/>
  <c r="Q15" i="5"/>
  <c r="BV15" i="5"/>
  <c r="R15" i="5"/>
  <c r="BW15" i="5"/>
  <c r="S15" i="5"/>
  <c r="BX15" i="5"/>
  <c r="T15" i="5"/>
  <c r="BY15" i="5"/>
  <c r="U15" i="5"/>
  <c r="BZ15" i="5"/>
  <c r="CI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CJ15" i="5"/>
  <c r="CK15" i="5"/>
  <c r="CL15" i="5"/>
  <c r="CM15" i="5"/>
  <c r="C16" i="5"/>
  <c r="BH16" i="5"/>
  <c r="D16" i="5"/>
  <c r="BI16" i="5"/>
  <c r="E16" i="5"/>
  <c r="BJ16" i="5"/>
  <c r="F16" i="5"/>
  <c r="BK16" i="5"/>
  <c r="G16" i="5"/>
  <c r="BL16" i="5"/>
  <c r="H16" i="5"/>
  <c r="BM16" i="5"/>
  <c r="I16" i="5"/>
  <c r="BN16" i="5"/>
  <c r="J16" i="5"/>
  <c r="BO16" i="5"/>
  <c r="K16" i="5"/>
  <c r="BP16" i="5"/>
  <c r="L16" i="5"/>
  <c r="BQ16" i="5"/>
  <c r="M16" i="5"/>
  <c r="BR16" i="5"/>
  <c r="N16" i="5"/>
  <c r="BS16" i="5"/>
  <c r="O16" i="5"/>
  <c r="BT16" i="5"/>
  <c r="P16" i="5"/>
  <c r="BU16" i="5"/>
  <c r="Q16" i="5"/>
  <c r="BV16" i="5"/>
  <c r="R16" i="5"/>
  <c r="BW16" i="5"/>
  <c r="S16" i="5"/>
  <c r="BX16" i="5"/>
  <c r="T16" i="5"/>
  <c r="BY16" i="5"/>
  <c r="U16" i="5"/>
  <c r="BZ16" i="5"/>
  <c r="CI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CJ16" i="5"/>
  <c r="CK16" i="5"/>
  <c r="CL16" i="5"/>
  <c r="CM16" i="5"/>
  <c r="C17" i="5"/>
  <c r="BH17" i="5"/>
  <c r="D17" i="5"/>
  <c r="BI17" i="5"/>
  <c r="E17" i="5"/>
  <c r="BJ17" i="5"/>
  <c r="F17" i="5"/>
  <c r="BK17" i="5"/>
  <c r="G17" i="5"/>
  <c r="BL17" i="5"/>
  <c r="H17" i="5"/>
  <c r="BM17" i="5"/>
  <c r="I17" i="5"/>
  <c r="BN17" i="5"/>
  <c r="J17" i="5"/>
  <c r="BO17" i="5"/>
  <c r="K17" i="5"/>
  <c r="BP17" i="5"/>
  <c r="L17" i="5"/>
  <c r="BQ17" i="5"/>
  <c r="M17" i="5"/>
  <c r="BR17" i="5"/>
  <c r="N17" i="5"/>
  <c r="BS17" i="5"/>
  <c r="O17" i="5"/>
  <c r="BT17" i="5"/>
  <c r="P17" i="5"/>
  <c r="BU17" i="5"/>
  <c r="Q17" i="5"/>
  <c r="BV17" i="5"/>
  <c r="R17" i="5"/>
  <c r="BW17" i="5"/>
  <c r="S17" i="5"/>
  <c r="BX17" i="5"/>
  <c r="T17" i="5"/>
  <c r="BY17" i="5"/>
  <c r="U17" i="5"/>
  <c r="BZ17" i="5"/>
  <c r="CI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CJ17" i="5"/>
  <c r="CK17" i="5"/>
  <c r="CL17" i="5"/>
  <c r="CM17" i="5"/>
  <c r="C18" i="5"/>
  <c r="BH18" i="5"/>
  <c r="D18" i="5"/>
  <c r="BI18" i="5"/>
  <c r="E18" i="5"/>
  <c r="BJ18" i="5"/>
  <c r="F18" i="5"/>
  <c r="BK18" i="5"/>
  <c r="G18" i="5"/>
  <c r="BL18" i="5"/>
  <c r="H18" i="5"/>
  <c r="BM18" i="5"/>
  <c r="I18" i="5"/>
  <c r="BN18" i="5"/>
  <c r="J18" i="5"/>
  <c r="BO18" i="5"/>
  <c r="K18" i="5"/>
  <c r="BP18" i="5"/>
  <c r="L18" i="5"/>
  <c r="BQ18" i="5"/>
  <c r="M18" i="5"/>
  <c r="BR18" i="5"/>
  <c r="N18" i="5"/>
  <c r="BS18" i="5"/>
  <c r="O18" i="5"/>
  <c r="BT18" i="5"/>
  <c r="P18" i="5"/>
  <c r="BU18" i="5"/>
  <c r="Q18" i="5"/>
  <c r="BV18" i="5"/>
  <c r="R18" i="5"/>
  <c r="BW18" i="5"/>
  <c r="S18" i="5"/>
  <c r="BX18" i="5"/>
  <c r="T18" i="5"/>
  <c r="BY18" i="5"/>
  <c r="U18" i="5"/>
  <c r="BZ18" i="5"/>
  <c r="CI18" i="5"/>
  <c r="CJ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CK18" i="5"/>
  <c r="CL18" i="5"/>
  <c r="CM18" i="5"/>
  <c r="C19" i="5"/>
  <c r="BH19" i="5"/>
  <c r="D19" i="5"/>
  <c r="BI19" i="5"/>
  <c r="E19" i="5"/>
  <c r="BJ19" i="5"/>
  <c r="F19" i="5"/>
  <c r="BK19" i="5"/>
  <c r="G19" i="5"/>
  <c r="BL19" i="5"/>
  <c r="H19" i="5"/>
  <c r="BM19" i="5"/>
  <c r="I19" i="5"/>
  <c r="BN19" i="5"/>
  <c r="J19" i="5"/>
  <c r="BO19" i="5"/>
  <c r="K19" i="5"/>
  <c r="BP19" i="5"/>
  <c r="L19" i="5"/>
  <c r="BQ19" i="5"/>
  <c r="M19" i="5"/>
  <c r="BR19" i="5"/>
  <c r="N19" i="5"/>
  <c r="BS19" i="5"/>
  <c r="O19" i="5"/>
  <c r="BT19" i="5"/>
  <c r="P19" i="5"/>
  <c r="BU19" i="5"/>
  <c r="Q19" i="5"/>
  <c r="BV19" i="5"/>
  <c r="R19" i="5"/>
  <c r="BW19" i="5"/>
  <c r="S19" i="5"/>
  <c r="BX19" i="5"/>
  <c r="T19" i="5"/>
  <c r="BY19" i="5"/>
  <c r="U19" i="5"/>
  <c r="BZ19" i="5"/>
  <c r="CI19" i="5"/>
  <c r="CJ19" i="5"/>
  <c r="CK19" i="5"/>
  <c r="V19" i="5"/>
  <c r="W19" i="5"/>
  <c r="X19" i="5"/>
  <c r="CL19" i="5"/>
  <c r="Y19" i="5"/>
  <c r="Z19" i="5"/>
  <c r="AA19" i="5"/>
  <c r="CM19" i="5"/>
  <c r="C20" i="5"/>
  <c r="BH20" i="5"/>
  <c r="D20" i="5"/>
  <c r="BI20" i="5"/>
  <c r="E20" i="5"/>
  <c r="BJ20" i="5"/>
  <c r="F20" i="5"/>
  <c r="BK20" i="5"/>
  <c r="G20" i="5"/>
  <c r="BL20" i="5"/>
  <c r="H20" i="5"/>
  <c r="BM20" i="5"/>
  <c r="I20" i="5"/>
  <c r="BN20" i="5"/>
  <c r="J20" i="5"/>
  <c r="BO20" i="5"/>
  <c r="K20" i="5"/>
  <c r="BP20" i="5"/>
  <c r="L20" i="5"/>
  <c r="BQ20" i="5"/>
  <c r="M20" i="5"/>
  <c r="BR20" i="5"/>
  <c r="N20" i="5"/>
  <c r="BS20" i="5"/>
  <c r="O20" i="5"/>
  <c r="BT20" i="5"/>
  <c r="P20" i="5"/>
  <c r="BU20" i="5"/>
  <c r="Q20" i="5"/>
  <c r="BV20" i="5"/>
  <c r="R20" i="5"/>
  <c r="BW20" i="5"/>
  <c r="S20" i="5"/>
  <c r="BX20" i="5"/>
  <c r="T20" i="5"/>
  <c r="BY20" i="5"/>
  <c r="U20" i="5"/>
  <c r="BZ20" i="5"/>
  <c r="CI20" i="5"/>
  <c r="CJ20" i="5"/>
  <c r="CK20" i="5"/>
  <c r="CL20" i="5"/>
  <c r="CM20" i="5"/>
  <c r="C21" i="5"/>
  <c r="BH21" i="5"/>
  <c r="D21" i="5"/>
  <c r="BI21" i="5"/>
  <c r="E21" i="5"/>
  <c r="BJ21" i="5"/>
  <c r="F21" i="5"/>
  <c r="BK21" i="5"/>
  <c r="G21" i="5"/>
  <c r="BL21" i="5"/>
  <c r="H21" i="5"/>
  <c r="BM21" i="5"/>
  <c r="I21" i="5"/>
  <c r="BN21" i="5"/>
  <c r="J21" i="5"/>
  <c r="BO21" i="5"/>
  <c r="K21" i="5"/>
  <c r="BP21" i="5"/>
  <c r="L21" i="5"/>
  <c r="BQ21" i="5"/>
  <c r="M21" i="5"/>
  <c r="BR21" i="5"/>
  <c r="N21" i="5"/>
  <c r="BS21" i="5"/>
  <c r="O21" i="5"/>
  <c r="BT21" i="5"/>
  <c r="P21" i="5"/>
  <c r="BU21" i="5"/>
  <c r="Q21" i="5"/>
  <c r="BV21" i="5"/>
  <c r="R21" i="5"/>
  <c r="BW21" i="5"/>
  <c r="S21" i="5"/>
  <c r="BX21" i="5"/>
  <c r="T21" i="5"/>
  <c r="BY21" i="5"/>
  <c r="U21" i="5"/>
  <c r="BZ21" i="5"/>
  <c r="CI21" i="5"/>
  <c r="CJ21" i="5"/>
  <c r="CK21" i="5"/>
  <c r="CL21" i="5"/>
  <c r="CM21" i="5"/>
  <c r="C22" i="5"/>
  <c r="BH22" i="5"/>
  <c r="D22" i="5"/>
  <c r="BI22" i="5"/>
  <c r="E22" i="5"/>
  <c r="BJ22" i="5"/>
  <c r="F22" i="5"/>
  <c r="BK22" i="5"/>
  <c r="G22" i="5"/>
  <c r="BL22" i="5"/>
  <c r="H22" i="5"/>
  <c r="BM22" i="5"/>
  <c r="I22" i="5"/>
  <c r="BN22" i="5"/>
  <c r="J22" i="5"/>
  <c r="BO22" i="5"/>
  <c r="K22" i="5"/>
  <c r="BP22" i="5"/>
  <c r="L22" i="5"/>
  <c r="BQ22" i="5"/>
  <c r="M22" i="5"/>
  <c r="BR22" i="5"/>
  <c r="N22" i="5"/>
  <c r="BS22" i="5"/>
  <c r="O22" i="5"/>
  <c r="BT22" i="5"/>
  <c r="P22" i="5"/>
  <c r="BU22" i="5"/>
  <c r="Q22" i="5"/>
  <c r="BV22" i="5"/>
  <c r="R22" i="5"/>
  <c r="BW22" i="5"/>
  <c r="S22" i="5"/>
  <c r="BX22" i="5"/>
  <c r="T22" i="5"/>
  <c r="BY22" i="5"/>
  <c r="U22" i="5"/>
  <c r="BZ22" i="5"/>
  <c r="CI22" i="5"/>
  <c r="CJ22" i="5"/>
  <c r="CK22" i="5"/>
  <c r="CL22" i="5"/>
  <c r="CM22" i="5"/>
  <c r="C23" i="5"/>
  <c r="BH23" i="5"/>
  <c r="D23" i="5"/>
  <c r="BI23" i="5"/>
  <c r="E23" i="5"/>
  <c r="BJ23" i="5"/>
  <c r="F23" i="5"/>
  <c r="BK23" i="5"/>
  <c r="G23" i="5"/>
  <c r="BL23" i="5"/>
  <c r="H23" i="5"/>
  <c r="BM23" i="5"/>
  <c r="I23" i="5"/>
  <c r="BN23" i="5"/>
  <c r="J23" i="5"/>
  <c r="BO23" i="5"/>
  <c r="K23" i="5"/>
  <c r="BP23" i="5"/>
  <c r="L23" i="5"/>
  <c r="BQ23" i="5"/>
  <c r="M23" i="5"/>
  <c r="BR23" i="5"/>
  <c r="N23" i="5"/>
  <c r="BS23" i="5"/>
  <c r="O23" i="5"/>
  <c r="BT23" i="5"/>
  <c r="P23" i="5"/>
  <c r="BU23" i="5"/>
  <c r="Q23" i="5"/>
  <c r="BV23" i="5"/>
  <c r="R23" i="5"/>
  <c r="BW23" i="5"/>
  <c r="S23" i="5"/>
  <c r="BX23" i="5"/>
  <c r="T23" i="5"/>
  <c r="BY23" i="5"/>
  <c r="U23" i="5"/>
  <c r="BZ23" i="5"/>
  <c r="CI23" i="5"/>
  <c r="CJ23" i="5"/>
  <c r="CK23" i="5"/>
  <c r="CL23" i="5"/>
  <c r="CM23" i="5"/>
  <c r="C24" i="5"/>
  <c r="BH24" i="5"/>
  <c r="D24" i="5"/>
  <c r="BI24" i="5"/>
  <c r="E24" i="5"/>
  <c r="BJ24" i="5"/>
  <c r="F24" i="5"/>
  <c r="BK24" i="5"/>
  <c r="G24" i="5"/>
  <c r="BL24" i="5"/>
  <c r="H24" i="5"/>
  <c r="BM24" i="5"/>
  <c r="I24" i="5"/>
  <c r="BN24" i="5"/>
  <c r="J24" i="5"/>
  <c r="BO24" i="5"/>
  <c r="K24" i="5"/>
  <c r="BP24" i="5"/>
  <c r="L24" i="5"/>
  <c r="BQ24" i="5"/>
  <c r="M24" i="5"/>
  <c r="BR24" i="5"/>
  <c r="N24" i="5"/>
  <c r="BS24" i="5"/>
  <c r="O24" i="5"/>
  <c r="BT24" i="5"/>
  <c r="P24" i="5"/>
  <c r="BU24" i="5"/>
  <c r="Q24" i="5"/>
  <c r="BV24" i="5"/>
  <c r="R24" i="5"/>
  <c r="BW24" i="5"/>
  <c r="S24" i="5"/>
  <c r="BX24" i="5"/>
  <c r="T24" i="5"/>
  <c r="BY24" i="5"/>
  <c r="U24" i="5"/>
  <c r="BZ24" i="5"/>
  <c r="CI24" i="5"/>
  <c r="CJ24" i="5"/>
  <c r="CK24" i="5"/>
  <c r="CL24" i="5"/>
  <c r="CM24" i="5"/>
  <c r="C25" i="5"/>
  <c r="BH25" i="5"/>
  <c r="D25" i="5"/>
  <c r="BI25" i="5"/>
  <c r="E25" i="5"/>
  <c r="BJ25" i="5"/>
  <c r="F25" i="5"/>
  <c r="BK25" i="5"/>
  <c r="G25" i="5"/>
  <c r="BL25" i="5"/>
  <c r="H25" i="5"/>
  <c r="BM25" i="5"/>
  <c r="I25" i="5"/>
  <c r="BN25" i="5"/>
  <c r="J25" i="5"/>
  <c r="BO25" i="5"/>
  <c r="K25" i="5"/>
  <c r="BP25" i="5"/>
  <c r="L25" i="5"/>
  <c r="BQ25" i="5"/>
  <c r="M25" i="5"/>
  <c r="BR25" i="5"/>
  <c r="N25" i="5"/>
  <c r="BS25" i="5"/>
  <c r="O25" i="5"/>
  <c r="BT25" i="5"/>
  <c r="P25" i="5"/>
  <c r="BU25" i="5"/>
  <c r="Q25" i="5"/>
  <c r="BV25" i="5"/>
  <c r="R25" i="5"/>
  <c r="BW25" i="5"/>
  <c r="S25" i="5"/>
  <c r="BX25" i="5"/>
  <c r="T25" i="5"/>
  <c r="BY25" i="5"/>
  <c r="U25" i="5"/>
  <c r="BZ25" i="5"/>
  <c r="CI25" i="5"/>
  <c r="CJ25" i="5"/>
  <c r="CK25" i="5"/>
  <c r="CL25" i="5"/>
  <c r="CM25" i="5"/>
  <c r="C26" i="5"/>
  <c r="BH26" i="5"/>
  <c r="D26" i="5"/>
  <c r="BI26" i="5"/>
  <c r="E26" i="5"/>
  <c r="BJ26" i="5"/>
  <c r="F26" i="5"/>
  <c r="BK26" i="5"/>
  <c r="G26" i="5"/>
  <c r="BL26" i="5"/>
  <c r="H26" i="5"/>
  <c r="BM26" i="5"/>
  <c r="I26" i="5"/>
  <c r="BN26" i="5"/>
  <c r="J26" i="5"/>
  <c r="BO26" i="5"/>
  <c r="K26" i="5"/>
  <c r="BP26" i="5"/>
  <c r="L26" i="5"/>
  <c r="BQ26" i="5"/>
  <c r="M26" i="5"/>
  <c r="BR26" i="5"/>
  <c r="N26" i="5"/>
  <c r="BS26" i="5"/>
  <c r="O26" i="5"/>
  <c r="BT26" i="5"/>
  <c r="P26" i="5"/>
  <c r="BU26" i="5"/>
  <c r="Q26" i="5"/>
  <c r="BV26" i="5"/>
  <c r="R26" i="5"/>
  <c r="BW26" i="5"/>
  <c r="S26" i="5"/>
  <c r="BX26" i="5"/>
  <c r="T26" i="5"/>
  <c r="BY26" i="5"/>
  <c r="U26" i="5"/>
  <c r="BZ26" i="5"/>
  <c r="CI26" i="5"/>
  <c r="CJ26" i="5"/>
  <c r="CK26" i="5"/>
  <c r="CL26" i="5"/>
  <c r="CM26" i="5"/>
  <c r="C27" i="5"/>
  <c r="BH27" i="5"/>
  <c r="D27" i="5"/>
  <c r="BI27" i="5"/>
  <c r="E27" i="5"/>
  <c r="BJ27" i="5"/>
  <c r="F27" i="5"/>
  <c r="BK27" i="5"/>
  <c r="G27" i="5"/>
  <c r="BL27" i="5"/>
  <c r="H27" i="5"/>
  <c r="BM27" i="5"/>
  <c r="I27" i="5"/>
  <c r="BN27" i="5"/>
  <c r="J27" i="5"/>
  <c r="BO27" i="5"/>
  <c r="K27" i="5"/>
  <c r="BP27" i="5"/>
  <c r="L27" i="5"/>
  <c r="BQ27" i="5"/>
  <c r="M27" i="5"/>
  <c r="BR27" i="5"/>
  <c r="N27" i="5"/>
  <c r="BS27" i="5"/>
  <c r="O27" i="5"/>
  <c r="BT27" i="5"/>
  <c r="P27" i="5"/>
  <c r="BU27" i="5"/>
  <c r="Q27" i="5"/>
  <c r="BV27" i="5"/>
  <c r="R27" i="5"/>
  <c r="BW27" i="5"/>
  <c r="S27" i="5"/>
  <c r="BX27" i="5"/>
  <c r="T27" i="5"/>
  <c r="BY27" i="5"/>
  <c r="U27" i="5"/>
  <c r="BZ27" i="5"/>
  <c r="CI27" i="5"/>
  <c r="CJ27" i="5"/>
  <c r="CK27" i="5"/>
  <c r="CL27" i="5"/>
  <c r="CM27" i="5"/>
  <c r="C28" i="5"/>
  <c r="BH28" i="5"/>
  <c r="D28" i="5"/>
  <c r="BI28" i="5"/>
  <c r="E28" i="5"/>
  <c r="BJ28" i="5"/>
  <c r="F28" i="5"/>
  <c r="BK28" i="5"/>
  <c r="G28" i="5"/>
  <c r="BL28" i="5"/>
  <c r="H28" i="5"/>
  <c r="BM28" i="5"/>
  <c r="I28" i="5"/>
  <c r="BN28" i="5"/>
  <c r="J28" i="5"/>
  <c r="BO28" i="5"/>
  <c r="K28" i="5"/>
  <c r="BP28" i="5"/>
  <c r="L28" i="5"/>
  <c r="BQ28" i="5"/>
  <c r="M28" i="5"/>
  <c r="BR28" i="5"/>
  <c r="N28" i="5"/>
  <c r="BS28" i="5"/>
  <c r="O28" i="5"/>
  <c r="BT28" i="5"/>
  <c r="P28" i="5"/>
  <c r="BU28" i="5"/>
  <c r="Q28" i="5"/>
  <c r="BV28" i="5"/>
  <c r="R28" i="5"/>
  <c r="BW28" i="5"/>
  <c r="S28" i="5"/>
  <c r="BX28" i="5"/>
  <c r="T28" i="5"/>
  <c r="BY28" i="5"/>
  <c r="U28" i="5"/>
  <c r="BZ28" i="5"/>
  <c r="CI28" i="5"/>
  <c r="CJ28" i="5"/>
  <c r="CK28" i="5"/>
  <c r="CL28" i="5"/>
  <c r="CM28" i="5"/>
  <c r="C29" i="5"/>
  <c r="BH29" i="5"/>
  <c r="D29" i="5"/>
  <c r="BI29" i="5"/>
  <c r="E29" i="5"/>
  <c r="BJ29" i="5"/>
  <c r="F29" i="5"/>
  <c r="BK29" i="5"/>
  <c r="G29" i="5"/>
  <c r="BL29" i="5"/>
  <c r="H29" i="5"/>
  <c r="BM29" i="5"/>
  <c r="I29" i="5"/>
  <c r="BN29" i="5"/>
  <c r="J29" i="5"/>
  <c r="BO29" i="5"/>
  <c r="K29" i="5"/>
  <c r="BP29" i="5"/>
  <c r="L29" i="5"/>
  <c r="BQ29" i="5"/>
  <c r="M29" i="5"/>
  <c r="BR29" i="5"/>
  <c r="N29" i="5"/>
  <c r="BS29" i="5"/>
  <c r="O29" i="5"/>
  <c r="BT29" i="5"/>
  <c r="P29" i="5"/>
  <c r="BU29" i="5"/>
  <c r="Q29" i="5"/>
  <c r="BV29" i="5"/>
  <c r="R29" i="5"/>
  <c r="BW29" i="5"/>
  <c r="S29" i="5"/>
  <c r="BX29" i="5"/>
  <c r="T29" i="5"/>
  <c r="BY29" i="5"/>
  <c r="U29" i="5"/>
  <c r="BZ29" i="5"/>
  <c r="CI29" i="5"/>
  <c r="CJ29" i="5"/>
  <c r="CK29" i="5"/>
  <c r="CL29" i="5"/>
  <c r="CM29" i="5"/>
  <c r="C30" i="5"/>
  <c r="BH30" i="5"/>
  <c r="D30" i="5"/>
  <c r="BI30" i="5"/>
  <c r="E30" i="5"/>
  <c r="BJ30" i="5"/>
  <c r="F30" i="5"/>
  <c r="BK30" i="5"/>
  <c r="G30" i="5"/>
  <c r="BL30" i="5"/>
  <c r="H30" i="5"/>
  <c r="BM30" i="5"/>
  <c r="I30" i="5"/>
  <c r="BN30" i="5"/>
  <c r="J30" i="5"/>
  <c r="BO30" i="5"/>
  <c r="K30" i="5"/>
  <c r="BP30" i="5"/>
  <c r="L30" i="5"/>
  <c r="BQ30" i="5"/>
  <c r="M30" i="5"/>
  <c r="BR30" i="5"/>
  <c r="N30" i="5"/>
  <c r="BS30" i="5"/>
  <c r="O30" i="5"/>
  <c r="BT30" i="5"/>
  <c r="P30" i="5"/>
  <c r="BU30" i="5"/>
  <c r="Q30" i="5"/>
  <c r="BV30" i="5"/>
  <c r="R30" i="5"/>
  <c r="BW30" i="5"/>
  <c r="S30" i="5"/>
  <c r="BX30" i="5"/>
  <c r="T30" i="5"/>
  <c r="BY30" i="5"/>
  <c r="U30" i="5"/>
  <c r="BZ30" i="5"/>
  <c r="CI30" i="5"/>
  <c r="CJ30" i="5"/>
  <c r="CK30" i="5"/>
  <c r="CL30" i="5"/>
  <c r="CM30" i="5"/>
  <c r="C31" i="5"/>
  <c r="BH31" i="5"/>
  <c r="D31" i="5"/>
  <c r="BI31" i="5"/>
  <c r="E31" i="5"/>
  <c r="BJ31" i="5"/>
  <c r="F31" i="5"/>
  <c r="BK31" i="5"/>
  <c r="G31" i="5"/>
  <c r="BL31" i="5"/>
  <c r="H31" i="5"/>
  <c r="BM31" i="5"/>
  <c r="I31" i="5"/>
  <c r="BN31" i="5"/>
  <c r="J31" i="5"/>
  <c r="BO31" i="5"/>
  <c r="K31" i="5"/>
  <c r="BP31" i="5"/>
  <c r="L31" i="5"/>
  <c r="BQ31" i="5"/>
  <c r="M31" i="5"/>
  <c r="BR31" i="5"/>
  <c r="N31" i="5"/>
  <c r="BS31" i="5"/>
  <c r="O31" i="5"/>
  <c r="BT31" i="5"/>
  <c r="P31" i="5"/>
  <c r="BU31" i="5"/>
  <c r="Q31" i="5"/>
  <c r="BV31" i="5"/>
  <c r="R31" i="5"/>
  <c r="BW31" i="5"/>
  <c r="S31" i="5"/>
  <c r="BX31" i="5"/>
  <c r="T31" i="5"/>
  <c r="BY31" i="5"/>
  <c r="U31" i="5"/>
  <c r="BZ31" i="5"/>
  <c r="CI31" i="5"/>
  <c r="CJ31" i="5"/>
  <c r="CK31" i="5"/>
  <c r="CL31" i="5"/>
  <c r="CM31" i="5"/>
  <c r="C32" i="5"/>
  <c r="BH32" i="5"/>
  <c r="D32" i="5"/>
  <c r="BI32" i="5"/>
  <c r="E32" i="5"/>
  <c r="BJ32" i="5"/>
  <c r="F32" i="5"/>
  <c r="BK32" i="5"/>
  <c r="G32" i="5"/>
  <c r="BL32" i="5"/>
  <c r="H32" i="5"/>
  <c r="BM32" i="5"/>
  <c r="I32" i="5"/>
  <c r="BN32" i="5"/>
  <c r="J32" i="5"/>
  <c r="BO32" i="5"/>
  <c r="K32" i="5"/>
  <c r="BP32" i="5"/>
  <c r="L32" i="5"/>
  <c r="BQ32" i="5"/>
  <c r="M32" i="5"/>
  <c r="BR32" i="5"/>
  <c r="N32" i="5"/>
  <c r="BS32" i="5"/>
  <c r="O32" i="5"/>
  <c r="BT32" i="5"/>
  <c r="P32" i="5"/>
  <c r="BU32" i="5"/>
  <c r="Q32" i="5"/>
  <c r="BV32" i="5"/>
  <c r="R32" i="5"/>
  <c r="BW32" i="5"/>
  <c r="S32" i="5"/>
  <c r="BX32" i="5"/>
  <c r="T32" i="5"/>
  <c r="BY32" i="5"/>
  <c r="U32" i="5"/>
  <c r="BZ32" i="5"/>
  <c r="CI32" i="5"/>
  <c r="CJ32" i="5"/>
  <c r="CK32" i="5"/>
  <c r="CL32" i="5"/>
  <c r="CM32" i="5"/>
  <c r="C33" i="5"/>
  <c r="BH33" i="5"/>
  <c r="D33" i="5"/>
  <c r="BI33" i="5"/>
  <c r="E33" i="5"/>
  <c r="BJ33" i="5"/>
  <c r="F33" i="5"/>
  <c r="BK33" i="5"/>
  <c r="G33" i="5"/>
  <c r="BL33" i="5"/>
  <c r="H33" i="5"/>
  <c r="BM33" i="5"/>
  <c r="I33" i="5"/>
  <c r="BN33" i="5"/>
  <c r="J33" i="5"/>
  <c r="BO33" i="5"/>
  <c r="K33" i="5"/>
  <c r="BP33" i="5"/>
  <c r="L33" i="5"/>
  <c r="BQ33" i="5"/>
  <c r="M33" i="5"/>
  <c r="BR33" i="5"/>
  <c r="N33" i="5"/>
  <c r="BS33" i="5"/>
  <c r="O33" i="5"/>
  <c r="BT33" i="5"/>
  <c r="P33" i="5"/>
  <c r="BU33" i="5"/>
  <c r="Q33" i="5"/>
  <c r="BV33" i="5"/>
  <c r="R33" i="5"/>
  <c r="BW33" i="5"/>
  <c r="S33" i="5"/>
  <c r="BX33" i="5"/>
  <c r="T33" i="5"/>
  <c r="BY33" i="5"/>
  <c r="U33" i="5"/>
  <c r="BZ33" i="5"/>
  <c r="CI33" i="5"/>
  <c r="CJ33" i="5"/>
  <c r="CK33" i="5"/>
  <c r="CL33" i="5"/>
  <c r="CM33" i="5"/>
  <c r="C34" i="5"/>
  <c r="BH34" i="5"/>
  <c r="D34" i="5"/>
  <c r="BI34" i="5"/>
  <c r="E34" i="5"/>
  <c r="BJ34" i="5"/>
  <c r="F34" i="5"/>
  <c r="BK34" i="5"/>
  <c r="G34" i="5"/>
  <c r="BL34" i="5"/>
  <c r="H34" i="5"/>
  <c r="BM34" i="5"/>
  <c r="I34" i="5"/>
  <c r="BN34" i="5"/>
  <c r="J34" i="5"/>
  <c r="BO34" i="5"/>
  <c r="K34" i="5"/>
  <c r="BP34" i="5"/>
  <c r="L34" i="5"/>
  <c r="BQ34" i="5"/>
  <c r="M34" i="5"/>
  <c r="BR34" i="5"/>
  <c r="N34" i="5"/>
  <c r="BS34" i="5"/>
  <c r="O34" i="5"/>
  <c r="BT34" i="5"/>
  <c r="P34" i="5"/>
  <c r="BU34" i="5"/>
  <c r="Q34" i="5"/>
  <c r="BV34" i="5"/>
  <c r="R34" i="5"/>
  <c r="BW34" i="5"/>
  <c r="S34" i="5"/>
  <c r="BX34" i="5"/>
  <c r="T34" i="5"/>
  <c r="BY34" i="5"/>
  <c r="U34" i="5"/>
  <c r="BZ34" i="5"/>
  <c r="CI34" i="5"/>
  <c r="CJ34" i="5"/>
  <c r="CK34" i="5"/>
  <c r="CL34" i="5"/>
  <c r="CM34" i="5"/>
  <c r="C35" i="5"/>
  <c r="BH35" i="5"/>
  <c r="D35" i="5"/>
  <c r="BI35" i="5"/>
  <c r="E35" i="5"/>
  <c r="BJ35" i="5"/>
  <c r="F35" i="5"/>
  <c r="BK35" i="5"/>
  <c r="G35" i="5"/>
  <c r="BL35" i="5"/>
  <c r="H35" i="5"/>
  <c r="BM35" i="5"/>
  <c r="I35" i="5"/>
  <c r="BN35" i="5"/>
  <c r="J35" i="5"/>
  <c r="BO35" i="5"/>
  <c r="K35" i="5"/>
  <c r="BP35" i="5"/>
  <c r="L35" i="5"/>
  <c r="BQ35" i="5"/>
  <c r="M35" i="5"/>
  <c r="BR35" i="5"/>
  <c r="N35" i="5"/>
  <c r="BS35" i="5"/>
  <c r="O35" i="5"/>
  <c r="BT35" i="5"/>
  <c r="P35" i="5"/>
  <c r="BU35" i="5"/>
  <c r="Q35" i="5"/>
  <c r="BV35" i="5"/>
  <c r="R35" i="5"/>
  <c r="BW35" i="5"/>
  <c r="S35" i="5"/>
  <c r="BX35" i="5"/>
  <c r="T35" i="5"/>
  <c r="BY35" i="5"/>
  <c r="U35" i="5"/>
  <c r="BZ35" i="5"/>
  <c r="CI35" i="5"/>
  <c r="CJ35" i="5"/>
  <c r="CK35" i="5"/>
  <c r="CL35" i="5"/>
  <c r="CM35" i="5"/>
  <c r="C36" i="5"/>
  <c r="BH36" i="5"/>
  <c r="D36" i="5"/>
  <c r="BI36" i="5"/>
  <c r="E36" i="5"/>
  <c r="BJ36" i="5"/>
  <c r="F36" i="5"/>
  <c r="BK36" i="5"/>
  <c r="G36" i="5"/>
  <c r="BL36" i="5"/>
  <c r="H36" i="5"/>
  <c r="BM36" i="5"/>
  <c r="I36" i="5"/>
  <c r="BN36" i="5"/>
  <c r="J36" i="5"/>
  <c r="BO36" i="5"/>
  <c r="K36" i="5"/>
  <c r="BP36" i="5"/>
  <c r="L36" i="5"/>
  <c r="BQ36" i="5"/>
  <c r="M36" i="5"/>
  <c r="BR36" i="5"/>
  <c r="N36" i="5"/>
  <c r="BS36" i="5"/>
  <c r="O36" i="5"/>
  <c r="BT36" i="5"/>
  <c r="P36" i="5"/>
  <c r="BU36" i="5"/>
  <c r="Q36" i="5"/>
  <c r="BV36" i="5"/>
  <c r="R36" i="5"/>
  <c r="BW36" i="5"/>
  <c r="S36" i="5"/>
  <c r="BX36" i="5"/>
  <c r="T36" i="5"/>
  <c r="BY36" i="5"/>
  <c r="U36" i="5"/>
  <c r="BZ36" i="5"/>
  <c r="CI36" i="5"/>
  <c r="CJ36" i="5"/>
  <c r="CK36" i="5"/>
  <c r="CL36" i="5"/>
  <c r="CM36" i="5"/>
  <c r="C37" i="5"/>
  <c r="BH37" i="5"/>
  <c r="D37" i="5"/>
  <c r="BI37" i="5"/>
  <c r="E37" i="5"/>
  <c r="BJ37" i="5"/>
  <c r="F37" i="5"/>
  <c r="BK37" i="5"/>
  <c r="G37" i="5"/>
  <c r="BL37" i="5"/>
  <c r="H37" i="5"/>
  <c r="BM37" i="5"/>
  <c r="I37" i="5"/>
  <c r="BN37" i="5"/>
  <c r="J37" i="5"/>
  <c r="BO37" i="5"/>
  <c r="K37" i="5"/>
  <c r="BP37" i="5"/>
  <c r="L37" i="5"/>
  <c r="BQ37" i="5"/>
  <c r="M37" i="5"/>
  <c r="BR37" i="5"/>
  <c r="N37" i="5"/>
  <c r="BS37" i="5"/>
  <c r="O37" i="5"/>
  <c r="BT37" i="5"/>
  <c r="P37" i="5"/>
  <c r="BU37" i="5"/>
  <c r="Q37" i="5"/>
  <c r="BV37" i="5"/>
  <c r="R37" i="5"/>
  <c r="BW37" i="5"/>
  <c r="S37" i="5"/>
  <c r="BX37" i="5"/>
  <c r="T37" i="5"/>
  <c r="BY37" i="5"/>
  <c r="U37" i="5"/>
  <c r="BZ37" i="5"/>
  <c r="CI37" i="5"/>
  <c r="CJ37" i="5"/>
  <c r="CK37" i="5"/>
  <c r="CL37" i="5"/>
  <c r="CM37" i="5"/>
  <c r="C12" i="5"/>
  <c r="BH12" i="5"/>
  <c r="D12" i="5"/>
  <c r="BI12" i="5"/>
  <c r="E12" i="5"/>
  <c r="BJ12" i="5"/>
  <c r="F12" i="5"/>
  <c r="BK12" i="5"/>
  <c r="G12" i="5"/>
  <c r="BL12" i="5"/>
  <c r="H12" i="5"/>
  <c r="BM12" i="5"/>
  <c r="I12" i="5"/>
  <c r="BN12" i="5"/>
  <c r="J12" i="5"/>
  <c r="BO12" i="5"/>
  <c r="K12" i="5"/>
  <c r="BP12" i="5"/>
  <c r="L12" i="5"/>
  <c r="BQ12" i="5"/>
  <c r="M12" i="5"/>
  <c r="BR12" i="5"/>
  <c r="N12" i="5"/>
  <c r="BS12" i="5"/>
  <c r="O12" i="5"/>
  <c r="BT12" i="5"/>
  <c r="P12" i="5"/>
  <c r="BU12" i="5"/>
  <c r="Q12" i="5"/>
  <c r="BV12" i="5"/>
  <c r="R12" i="5"/>
  <c r="BW12" i="5"/>
  <c r="S12" i="5"/>
  <c r="BX12" i="5"/>
  <c r="T12" i="5"/>
  <c r="BY12" i="5"/>
  <c r="U12" i="5"/>
  <c r="BZ12" i="5"/>
  <c r="CJ12" i="5"/>
  <c r="CK12" i="5"/>
  <c r="CL12" i="5"/>
  <c r="CM12" i="5"/>
  <c r="B38" i="5"/>
  <c r="DB13" i="5"/>
  <c r="DC13" i="5"/>
  <c r="DD13" i="5"/>
  <c r="DE13" i="5"/>
  <c r="DB14" i="5"/>
  <c r="DC14" i="5"/>
  <c r="DD14" i="5"/>
  <c r="DE14" i="5"/>
  <c r="DB15" i="5"/>
  <c r="DC15" i="5"/>
  <c r="DD15" i="5"/>
  <c r="DE15" i="5"/>
  <c r="DB16" i="5"/>
  <c r="DC16" i="5"/>
  <c r="DD16" i="5"/>
  <c r="DE16" i="5"/>
  <c r="DB17" i="5"/>
  <c r="DC17" i="5"/>
  <c r="DD17" i="5"/>
  <c r="DE17" i="5"/>
  <c r="DB18" i="5"/>
  <c r="DC18" i="5"/>
  <c r="DD18" i="5"/>
  <c r="DE18" i="5"/>
  <c r="DB19" i="5"/>
  <c r="DC19" i="5"/>
  <c r="DD19" i="5"/>
  <c r="DE19" i="5"/>
  <c r="DB20" i="5"/>
  <c r="DC20" i="5"/>
  <c r="DD20" i="5"/>
  <c r="DE20" i="5"/>
  <c r="DB21" i="5"/>
  <c r="DC21" i="5"/>
  <c r="DD21" i="5"/>
  <c r="DE21" i="5"/>
  <c r="AJ19" i="5"/>
  <c r="AJ20" i="5"/>
  <c r="AJ21" i="5"/>
  <c r="AJ22" i="5"/>
  <c r="AK19" i="5"/>
  <c r="AK20" i="5"/>
  <c r="AK21" i="5"/>
  <c r="AK22" i="5"/>
  <c r="DB22" i="5"/>
  <c r="AL19" i="5"/>
  <c r="AL20" i="5"/>
  <c r="AL21" i="5"/>
  <c r="AL22" i="5"/>
  <c r="AM19" i="5"/>
  <c r="AM20" i="5"/>
  <c r="AM21" i="5"/>
  <c r="AM22" i="5"/>
  <c r="AN19" i="5"/>
  <c r="AN20" i="5"/>
  <c r="AN21" i="5"/>
  <c r="AN22" i="5"/>
  <c r="DC22" i="5"/>
  <c r="DD22" i="5"/>
  <c r="DE22" i="5"/>
  <c r="AD19" i="5"/>
  <c r="AD20" i="5"/>
  <c r="AD21" i="5"/>
  <c r="AD22" i="5"/>
  <c r="AD23" i="5"/>
  <c r="AE19" i="5"/>
  <c r="AE20" i="5"/>
  <c r="AE21" i="5"/>
  <c r="AE22" i="5"/>
  <c r="AE23" i="5"/>
  <c r="DB23" i="5"/>
  <c r="AF19" i="5"/>
  <c r="AF20" i="5"/>
  <c r="AF21" i="5"/>
  <c r="AF22" i="5"/>
  <c r="AF23" i="5"/>
  <c r="AG19" i="5"/>
  <c r="AG20" i="5"/>
  <c r="AG21" i="5"/>
  <c r="AG22" i="5"/>
  <c r="AG23" i="5"/>
  <c r="AH19" i="5"/>
  <c r="AH20" i="5"/>
  <c r="AH21" i="5"/>
  <c r="AH22" i="5"/>
  <c r="AH23" i="5"/>
  <c r="AI19" i="5"/>
  <c r="AI20" i="5"/>
  <c r="AI21" i="5"/>
  <c r="AI22" i="5"/>
  <c r="AI23" i="5"/>
  <c r="V20" i="5"/>
  <c r="V21" i="5"/>
  <c r="V22" i="5"/>
  <c r="V23" i="5"/>
  <c r="W20" i="5"/>
  <c r="W21" i="5"/>
  <c r="W22" i="5"/>
  <c r="W23" i="5"/>
  <c r="X20" i="5"/>
  <c r="X21" i="5"/>
  <c r="X22" i="5"/>
  <c r="X23" i="5"/>
  <c r="Y20" i="5"/>
  <c r="Y21" i="5"/>
  <c r="Y22" i="5"/>
  <c r="Y23" i="5"/>
  <c r="Z20" i="5"/>
  <c r="Z21" i="5"/>
  <c r="Z22" i="5"/>
  <c r="Z23" i="5"/>
  <c r="AA20" i="5"/>
  <c r="AA21" i="5"/>
  <c r="AA22" i="5"/>
  <c r="AA23" i="5"/>
  <c r="AB19" i="5"/>
  <c r="AB20" i="5"/>
  <c r="AB21" i="5"/>
  <c r="AB22" i="5"/>
  <c r="AB23" i="5"/>
  <c r="AC19" i="5"/>
  <c r="AC20" i="5"/>
  <c r="AC21" i="5"/>
  <c r="AC22" i="5"/>
  <c r="AC23" i="5"/>
  <c r="AJ23" i="5"/>
  <c r="AK23" i="5"/>
  <c r="AL23" i="5"/>
  <c r="AM23" i="5"/>
  <c r="AN23" i="5"/>
  <c r="DC23" i="5"/>
  <c r="DD23" i="5"/>
  <c r="DE23" i="5"/>
  <c r="X24" i="5"/>
  <c r="Y24" i="5"/>
  <c r="DB24" i="5"/>
  <c r="Z24" i="5"/>
  <c r="AA24" i="5"/>
  <c r="AB24" i="5"/>
  <c r="AC24" i="5"/>
  <c r="V24" i="5"/>
  <c r="W24" i="5"/>
  <c r="AD24" i="5"/>
  <c r="AE24" i="5"/>
  <c r="AF24" i="5"/>
  <c r="AG24" i="5"/>
  <c r="AH24" i="5"/>
  <c r="AI24" i="5"/>
  <c r="AJ24" i="5"/>
  <c r="AK24" i="5"/>
  <c r="AL24" i="5"/>
  <c r="AM24" i="5"/>
  <c r="AN24" i="5"/>
  <c r="DC24" i="5"/>
  <c r="DD24" i="5"/>
  <c r="DE24" i="5"/>
  <c r="DB25" i="5"/>
  <c r="V25" i="5"/>
  <c r="W25" i="5"/>
  <c r="X25" i="5"/>
  <c r="Y25" i="5"/>
  <c r="DC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DD25" i="5"/>
  <c r="DE25" i="5"/>
  <c r="DB26" i="5"/>
  <c r="DC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DD26" i="5"/>
  <c r="DE26" i="5"/>
  <c r="DB27" i="5"/>
  <c r="DC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DD27" i="5"/>
  <c r="DE27" i="5"/>
  <c r="DB28" i="5"/>
  <c r="DC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DD28" i="5"/>
  <c r="DE28" i="5"/>
  <c r="DB29" i="5"/>
  <c r="DC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DD29" i="5"/>
  <c r="DE29" i="5"/>
  <c r="DB30" i="5"/>
  <c r="DC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DD30" i="5"/>
  <c r="DE30" i="5"/>
  <c r="DB31" i="5"/>
  <c r="DC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DD31" i="5"/>
  <c r="DE31" i="5"/>
  <c r="DB32" i="5"/>
  <c r="DC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DD32" i="5"/>
  <c r="DE32" i="5"/>
  <c r="DB33" i="5"/>
  <c r="DC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DD33" i="5"/>
  <c r="DE33" i="5"/>
  <c r="DB34" i="5"/>
  <c r="DC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DD34" i="5"/>
  <c r="DE34" i="5"/>
  <c r="DB35" i="5"/>
  <c r="DC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DD35" i="5"/>
  <c r="DE35" i="5"/>
  <c r="DB36" i="5"/>
  <c r="DC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DD36" i="5"/>
  <c r="DE36" i="5"/>
  <c r="DB37" i="5"/>
  <c r="DC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DD37" i="5"/>
  <c r="DE37" i="5"/>
  <c r="DC12" i="5"/>
  <c r="DD12" i="5"/>
  <c r="DE12" i="5"/>
  <c r="CI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F12" i="5"/>
  <c r="DG12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F13" i="5"/>
  <c r="DG13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F14" i="5"/>
  <c r="DG14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F15" i="5"/>
  <c r="DG15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F16" i="5"/>
  <c r="DG16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F17" i="5"/>
  <c r="DG17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F18" i="5"/>
  <c r="DG18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F19" i="5"/>
  <c r="DG19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F20" i="5"/>
  <c r="DG20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F21" i="5"/>
  <c r="DG21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F22" i="5"/>
  <c r="DG22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F23" i="5"/>
  <c r="DG23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F24" i="5"/>
  <c r="DG24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F25" i="5"/>
  <c r="DG25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F26" i="5"/>
  <c r="DG26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F27" i="5"/>
  <c r="DG27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F28" i="5"/>
  <c r="DG28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F29" i="5"/>
  <c r="DG29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F30" i="5"/>
  <c r="DG30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F31" i="5"/>
  <c r="DG31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F32" i="5"/>
  <c r="DG32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F33" i="5"/>
  <c r="DG33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F34" i="5"/>
  <c r="DG34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F35" i="5"/>
  <c r="DG35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F36" i="5"/>
  <c r="DG36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F37" i="5"/>
  <c r="DG37" i="5"/>
  <c r="CA12" i="5"/>
  <c r="CB12" i="5"/>
  <c r="CC12" i="5"/>
  <c r="CD12" i="5"/>
  <c r="BQ11" i="5"/>
  <c r="BR9" i="5"/>
  <c r="CE12" i="5"/>
  <c r="CF12" i="5"/>
  <c r="CG12" i="5"/>
  <c r="L9" i="4"/>
  <c r="B9" i="4"/>
  <c r="B7" i="4"/>
  <c r="I8" i="2"/>
  <c r="I9" i="2"/>
  <c r="I10" i="2"/>
  <c r="I11" i="2"/>
  <c r="I12" i="2"/>
  <c r="I7" i="2"/>
  <c r="I5" i="2"/>
  <c r="CA13" i="5"/>
  <c r="CC13" i="5"/>
  <c r="CF13" i="5"/>
  <c r="CB13" i="5"/>
  <c r="CD13" i="5"/>
  <c r="CG13" i="5"/>
  <c r="CA14" i="5"/>
  <c r="CC14" i="5"/>
  <c r="CF14" i="5"/>
  <c r="CB14" i="5"/>
  <c r="CD14" i="5"/>
  <c r="CG14" i="5"/>
  <c r="CA15" i="5"/>
  <c r="CC15" i="5"/>
  <c r="CF15" i="5"/>
  <c r="CB15" i="5"/>
  <c r="CD15" i="5"/>
  <c r="CG15" i="5"/>
  <c r="CA16" i="5"/>
  <c r="CC16" i="5"/>
  <c r="CF16" i="5"/>
  <c r="CB16" i="5"/>
  <c r="CD16" i="5"/>
  <c r="CG16" i="5"/>
  <c r="CA17" i="5"/>
  <c r="CC17" i="5"/>
  <c r="CF17" i="5"/>
  <c r="CB17" i="5"/>
  <c r="CD17" i="5"/>
  <c r="CG17" i="5"/>
  <c r="CA18" i="5"/>
  <c r="CC18" i="5"/>
  <c r="CF18" i="5"/>
  <c r="CB18" i="5"/>
  <c r="CD18" i="5"/>
  <c r="CG18" i="5"/>
  <c r="CA19" i="5"/>
  <c r="CC19" i="5"/>
  <c r="CF19" i="5"/>
  <c r="CB19" i="5"/>
  <c r="CD19" i="5"/>
  <c r="CG19" i="5"/>
  <c r="CA20" i="5"/>
  <c r="CC20" i="5"/>
  <c r="CF20" i="5"/>
  <c r="CB20" i="5"/>
  <c r="CD20" i="5"/>
  <c r="CG20" i="5"/>
  <c r="CA21" i="5"/>
  <c r="CC21" i="5"/>
  <c r="CF21" i="5"/>
  <c r="CB21" i="5"/>
  <c r="CD21" i="5"/>
  <c r="CG21" i="5"/>
  <c r="CA22" i="5"/>
  <c r="CC22" i="5"/>
  <c r="CF22" i="5"/>
  <c r="CB22" i="5"/>
  <c r="CD22" i="5"/>
  <c r="CG22" i="5"/>
  <c r="CA23" i="5"/>
  <c r="CC23" i="5"/>
  <c r="CF23" i="5"/>
  <c r="CB23" i="5"/>
  <c r="CD23" i="5"/>
  <c r="CG23" i="5"/>
  <c r="CA24" i="5"/>
  <c r="CC24" i="5"/>
  <c r="CF24" i="5"/>
  <c r="CB24" i="5"/>
  <c r="CD24" i="5"/>
  <c r="CG24" i="5"/>
  <c r="CA25" i="5"/>
  <c r="CC25" i="5"/>
  <c r="CF25" i="5"/>
  <c r="CB25" i="5"/>
  <c r="CD25" i="5"/>
  <c r="CG25" i="5"/>
  <c r="CA26" i="5"/>
  <c r="CC26" i="5"/>
  <c r="CF26" i="5"/>
  <c r="CB26" i="5"/>
  <c r="CD26" i="5"/>
  <c r="CG26" i="5"/>
  <c r="CA27" i="5"/>
  <c r="CC27" i="5"/>
  <c r="CF27" i="5"/>
  <c r="CB27" i="5"/>
  <c r="CD27" i="5"/>
  <c r="CG27" i="5"/>
  <c r="CA28" i="5"/>
  <c r="CC28" i="5"/>
  <c r="CF28" i="5"/>
  <c r="CB28" i="5"/>
  <c r="CD28" i="5"/>
  <c r="CG28" i="5"/>
  <c r="CA29" i="5"/>
  <c r="CC29" i="5"/>
  <c r="CF29" i="5"/>
  <c r="CB29" i="5"/>
  <c r="CD29" i="5"/>
  <c r="CG29" i="5"/>
  <c r="CA30" i="5"/>
  <c r="CC30" i="5"/>
  <c r="CF30" i="5"/>
  <c r="CB30" i="5"/>
  <c r="CD30" i="5"/>
  <c r="CG30" i="5"/>
  <c r="CA31" i="5"/>
  <c r="CC31" i="5"/>
  <c r="CF31" i="5"/>
  <c r="CB31" i="5"/>
  <c r="CD31" i="5"/>
  <c r="CG31" i="5"/>
  <c r="CA32" i="5"/>
  <c r="CC32" i="5"/>
  <c r="CF32" i="5"/>
  <c r="CB32" i="5"/>
  <c r="CD32" i="5"/>
  <c r="CG32" i="5"/>
  <c r="CA33" i="5"/>
  <c r="CC33" i="5"/>
  <c r="CF33" i="5"/>
  <c r="CB33" i="5"/>
  <c r="CD33" i="5"/>
  <c r="CG33" i="5"/>
  <c r="CA34" i="5"/>
  <c r="CC34" i="5"/>
  <c r="CF34" i="5"/>
  <c r="CB34" i="5"/>
  <c r="CD34" i="5"/>
  <c r="CG34" i="5"/>
  <c r="CA35" i="5"/>
  <c r="CC35" i="5"/>
  <c r="CF35" i="5"/>
  <c r="CB35" i="5"/>
  <c r="CD35" i="5"/>
  <c r="CG35" i="5"/>
  <c r="CA36" i="5"/>
  <c r="CC36" i="5"/>
  <c r="CF36" i="5"/>
  <c r="CB36" i="5"/>
  <c r="CD36" i="5"/>
  <c r="CG36" i="5"/>
  <c r="CA37" i="5"/>
  <c r="CC37" i="5"/>
  <c r="CF37" i="5"/>
  <c r="CB37" i="5"/>
  <c r="CD37" i="5"/>
  <c r="CG37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BA11" i="5"/>
  <c r="BA12" i="5"/>
  <c r="BB11" i="5"/>
  <c r="BB12" i="5"/>
  <c r="CB11" i="5"/>
  <c r="AU11" i="5"/>
  <c r="AU12" i="5"/>
  <c r="AT11" i="5"/>
  <c r="AT12" i="5"/>
  <c r="CA11" i="5"/>
  <c r="N36" i="3"/>
  <c r="L36" i="3"/>
  <c r="J36" i="3"/>
  <c r="H36" i="3"/>
  <c r="F36" i="3"/>
  <c r="D36" i="3"/>
  <c r="B36" i="3"/>
  <c r="BL9" i="5"/>
  <c r="AP11" i="5"/>
  <c r="AP12" i="5"/>
  <c r="AQ11" i="5"/>
  <c r="AQ12" i="5"/>
  <c r="AR11" i="5"/>
  <c r="AR12" i="5"/>
  <c r="AS11" i="5"/>
  <c r="AS12" i="5"/>
  <c r="AV11" i="5"/>
  <c r="AV12" i="5"/>
  <c r="AW11" i="5"/>
  <c r="AW12" i="5"/>
  <c r="AX11" i="5"/>
  <c r="AX12" i="5"/>
  <c r="AY11" i="5"/>
  <c r="AY12" i="5"/>
  <c r="AZ11" i="5"/>
  <c r="AZ12" i="5"/>
  <c r="BC11" i="5"/>
  <c r="BC12" i="5"/>
  <c r="BD11" i="5"/>
  <c r="BD12" i="5"/>
  <c r="BE11" i="5"/>
  <c r="BE12" i="5"/>
  <c r="BF11" i="5"/>
  <c r="BF12" i="5"/>
  <c r="BG11" i="5"/>
  <c r="BG12" i="5"/>
  <c r="AO11" i="5"/>
  <c r="AO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BH11" i="5"/>
  <c r="BI11" i="5"/>
  <c r="BJ11" i="5"/>
  <c r="BK11" i="5"/>
  <c r="BL11" i="5"/>
  <c r="BM11" i="5"/>
  <c r="BN11" i="5"/>
  <c r="BO11" i="5"/>
  <c r="BP11" i="5"/>
  <c r="BR11" i="5"/>
  <c r="BS11" i="5"/>
  <c r="BT11" i="5"/>
  <c r="BU11" i="5"/>
  <c r="BV11" i="5"/>
  <c r="BW11" i="5"/>
  <c r="BX11" i="5"/>
  <c r="BY11" i="5"/>
  <c r="BZ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12" i="5"/>
  <c r="G14" i="4"/>
  <c r="B6" i="4"/>
  <c r="C22" i="4"/>
  <c r="G22" i="4"/>
  <c r="C19" i="4"/>
  <c r="G19" i="4"/>
  <c r="C20" i="4"/>
  <c r="G20" i="4"/>
  <c r="C21" i="4"/>
  <c r="G21" i="4"/>
  <c r="B26" i="4"/>
  <c r="B25" i="4"/>
  <c r="J16" i="4"/>
  <c r="K16" i="4"/>
  <c r="J17" i="4"/>
  <c r="K17" i="4"/>
  <c r="J18" i="4"/>
  <c r="K18" i="4"/>
  <c r="K15" i="4"/>
  <c r="J15" i="4"/>
  <c r="I16" i="4"/>
  <c r="I17" i="4"/>
  <c r="I18" i="4"/>
  <c r="I15" i="4"/>
  <c r="H16" i="4"/>
  <c r="H17" i="4"/>
  <c r="H18" i="4"/>
  <c r="H15" i="4"/>
  <c r="G16" i="4"/>
  <c r="G17" i="4"/>
  <c r="G18" i="4"/>
  <c r="G15" i="4"/>
  <c r="N35" i="3"/>
  <c r="L35" i="3"/>
  <c r="J35" i="3"/>
  <c r="H35" i="3"/>
  <c r="F35" i="3"/>
  <c r="D35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B35" i="3"/>
  <c r="N34" i="3"/>
  <c r="L34" i="3"/>
  <c r="J34" i="3"/>
  <c r="H34" i="3"/>
  <c r="F34" i="3"/>
  <c r="D34" i="3"/>
  <c r="B34" i="3"/>
  <c r="N33" i="3"/>
  <c r="L33" i="3"/>
  <c r="J33" i="3"/>
  <c r="H33" i="3"/>
  <c r="F33" i="3"/>
  <c r="D33" i="3"/>
  <c r="B33" i="3"/>
  <c r="N32" i="3"/>
  <c r="L32" i="3"/>
  <c r="J32" i="3"/>
  <c r="H32" i="3"/>
  <c r="F32" i="3"/>
  <c r="D32" i="3"/>
  <c r="B32" i="3"/>
  <c r="N31" i="3"/>
  <c r="L31" i="3"/>
  <c r="J31" i="3"/>
  <c r="H31" i="3"/>
  <c r="F31" i="3"/>
  <c r="D31" i="3"/>
  <c r="B31" i="3"/>
  <c r="N30" i="3"/>
  <c r="L30" i="3"/>
  <c r="J30" i="3"/>
  <c r="H30" i="3"/>
  <c r="F30" i="3"/>
  <c r="D30" i="3"/>
  <c r="B30" i="3"/>
  <c r="N29" i="3"/>
  <c r="L29" i="3"/>
  <c r="J29" i="3"/>
  <c r="H29" i="3"/>
  <c r="F29" i="3"/>
  <c r="D29" i="3"/>
  <c r="B29" i="3"/>
  <c r="N28" i="3"/>
  <c r="L28" i="3"/>
  <c r="J28" i="3"/>
  <c r="H28" i="3"/>
  <c r="F28" i="3"/>
  <c r="D28" i="3"/>
  <c r="B28" i="3"/>
  <c r="N27" i="3"/>
  <c r="L27" i="3"/>
  <c r="J27" i="3"/>
  <c r="H27" i="3"/>
  <c r="F27" i="3"/>
  <c r="D27" i="3"/>
  <c r="B27" i="3"/>
  <c r="N26" i="3"/>
  <c r="L26" i="3"/>
  <c r="J26" i="3"/>
  <c r="H26" i="3"/>
  <c r="F26" i="3"/>
  <c r="D26" i="3"/>
  <c r="B26" i="3"/>
  <c r="N25" i="3"/>
  <c r="L25" i="3"/>
  <c r="J25" i="3"/>
  <c r="H25" i="3"/>
  <c r="F25" i="3"/>
  <c r="D25" i="3"/>
  <c r="B25" i="3"/>
  <c r="N24" i="3"/>
  <c r="L24" i="3"/>
  <c r="J24" i="3"/>
  <c r="H24" i="3"/>
  <c r="F24" i="3"/>
  <c r="D24" i="3"/>
  <c r="B24" i="3"/>
  <c r="N23" i="3"/>
  <c r="L23" i="3"/>
  <c r="J23" i="3"/>
  <c r="H23" i="3"/>
  <c r="F23" i="3"/>
  <c r="D23" i="3"/>
  <c r="B23" i="3"/>
  <c r="N22" i="3"/>
  <c r="L22" i="3"/>
  <c r="J22" i="3"/>
  <c r="H22" i="3"/>
  <c r="F22" i="3"/>
  <c r="D22" i="3"/>
  <c r="B22" i="3"/>
  <c r="N21" i="3"/>
  <c r="L21" i="3"/>
  <c r="J21" i="3"/>
  <c r="H21" i="3"/>
  <c r="F21" i="3"/>
  <c r="D21" i="3"/>
  <c r="B21" i="3"/>
  <c r="N20" i="3"/>
  <c r="L20" i="3"/>
  <c r="J20" i="3"/>
  <c r="H20" i="3"/>
  <c r="F20" i="3"/>
  <c r="D20" i="3"/>
  <c r="B20" i="3"/>
  <c r="N19" i="3"/>
  <c r="L19" i="3"/>
  <c r="J19" i="3"/>
  <c r="H19" i="3"/>
  <c r="F19" i="3"/>
  <c r="D19" i="3"/>
  <c r="B19" i="3"/>
  <c r="N18" i="3"/>
  <c r="L18" i="3"/>
  <c r="J18" i="3"/>
  <c r="H18" i="3"/>
  <c r="F18" i="3"/>
  <c r="D18" i="3"/>
  <c r="B18" i="3"/>
  <c r="N17" i="3"/>
  <c r="L17" i="3"/>
  <c r="J17" i="3"/>
  <c r="H17" i="3"/>
  <c r="F17" i="3"/>
  <c r="D17" i="3"/>
  <c r="B17" i="3"/>
  <c r="N16" i="3"/>
  <c r="L16" i="3"/>
  <c r="J16" i="3"/>
  <c r="H16" i="3"/>
  <c r="F16" i="3"/>
  <c r="D16" i="3"/>
  <c r="B16" i="3"/>
  <c r="N15" i="3"/>
  <c r="L15" i="3"/>
  <c r="J15" i="3"/>
  <c r="H15" i="3"/>
  <c r="F15" i="3"/>
  <c r="D15" i="3"/>
  <c r="B15" i="3"/>
  <c r="N14" i="3"/>
  <c r="L14" i="3"/>
  <c r="J14" i="3"/>
  <c r="H14" i="3"/>
  <c r="F14" i="3"/>
  <c r="D14" i="3"/>
  <c r="B14" i="3"/>
  <c r="N13" i="3"/>
  <c r="L13" i="3"/>
  <c r="J13" i="3"/>
  <c r="H13" i="3"/>
  <c r="F13" i="3"/>
  <c r="D13" i="3"/>
  <c r="B13" i="3"/>
  <c r="N12" i="3"/>
  <c r="L12" i="3"/>
  <c r="J12" i="3"/>
  <c r="H12" i="3"/>
  <c r="F12" i="3"/>
  <c r="D12" i="3"/>
  <c r="B12" i="3"/>
  <c r="N11" i="3"/>
  <c r="L11" i="3"/>
  <c r="J11" i="3"/>
  <c r="H11" i="3"/>
  <c r="F11" i="3"/>
  <c r="D11" i="3"/>
  <c r="B11" i="3"/>
  <c r="N8" i="3"/>
  <c r="M8" i="3"/>
  <c r="L8" i="3"/>
  <c r="K8" i="3"/>
  <c r="J8" i="3"/>
  <c r="I8" i="3"/>
  <c r="H8" i="3"/>
  <c r="G8" i="3"/>
  <c r="F8" i="3"/>
  <c r="E8" i="3"/>
  <c r="D8" i="3"/>
  <c r="C8" i="3"/>
  <c r="B46" i="1"/>
  <c r="B47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G36" i="1"/>
  <c r="H8" i="2"/>
  <c r="H9" i="2"/>
  <c r="H10" i="2"/>
  <c r="H11" i="2"/>
  <c r="H12" i="2"/>
  <c r="H7" i="2"/>
  <c r="G8" i="2"/>
  <c r="G9" i="2"/>
  <c r="G10" i="2"/>
  <c r="G11" i="2"/>
  <c r="G12" i="2"/>
  <c r="G7" i="2"/>
  <c r="B26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3" i="1"/>
</calcChain>
</file>

<file path=xl/comments1.xml><?xml version="1.0" encoding="utf-8"?>
<comments xmlns="http://schemas.openxmlformats.org/spreadsheetml/2006/main">
  <authors>
    <author>Bryan Palmintier</author>
  </authors>
  <commentList>
    <comment ref="G1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sqrt of sum of squares assuming statistical independence</t>
        </r>
      </text>
    </comment>
  </commentList>
</comments>
</file>

<file path=xl/comments2.xml><?xml version="1.0" encoding="utf-8"?>
<comments xmlns="http://schemas.openxmlformats.org/spreadsheetml/2006/main">
  <authors>
    <author>Bryan Palmintier</author>
  </authors>
  <commentList>
    <comment ref="BH1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Interp formula from: http://www.blueleafsoftware.com/Products/Dagra/LinearInterpolationExcel.php</t>
        </r>
      </text>
    </comment>
  </commentList>
</comments>
</file>

<file path=xl/comments3.xml><?xml version="1.0" encoding="utf-8"?>
<comments xmlns="http://schemas.openxmlformats.org/spreadsheetml/2006/main">
  <authors>
    <author>Bryan Palmintier</author>
  </authors>
  <commentList>
    <comment ref="CA1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Interp formula from: http://www.blueleafsoftware.com/Products/Dagra/LinearInterpolationExcel.php</t>
        </r>
      </text>
    </comment>
  </commentList>
</comments>
</file>

<file path=xl/sharedStrings.xml><?xml version="1.0" encoding="utf-8"?>
<sst xmlns="http://schemas.openxmlformats.org/spreadsheetml/2006/main" count="238" uniqueCount="154">
  <si>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</si>
  <si>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</si>
  <si>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</si>
  <si>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</si>
  <si>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</si>
  <si>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</si>
  <si>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</si>
  <si>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</si>
  <si>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</si>
  <si>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</si>
  <si>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</si>
  <si>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</si>
  <si>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Month</t>
  </si>
  <si>
    <t>Average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</si>
  <si>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</si>
  <si>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</si>
  <si>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</si>
  <si>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</si>
  <si>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</si>
  <si>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</si>
  <si>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</si>
  <si>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</si>
  <si>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</si>
  <si>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</si>
  <si>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</si>
  <si>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</si>
  <si>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</si>
  <si>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</si>
  <si>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</si>
  <si>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</si>
  <si>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</si>
  <si>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</si>
  <si>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</si>
  <si>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</si>
  <si>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</si>
  <si>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</si>
  <si>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</si>
  <si>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</si>
  <si>
    <t>Annual Average</t>
  </si>
  <si>
    <t>MWreg/Gwwind</t>
  </si>
  <si>
    <t>GWreg/Gwwind</t>
  </si>
  <si>
    <t>Source:</t>
  </si>
  <si>
    <t>E. Ela, M. Milligan, and B. Kirby, “Operating Reserves and Variable Generation,” National Renewable Energy Laboratory (NREL), Golden, CO, NREL/TP-5500-51978, Aug. 2011.</t>
  </si>
  <si>
    <t>Table V, p41</t>
  </si>
  <si>
    <t>Table 9 − Wind power 10-minute step change statistics.</t>
  </si>
  <si>
    <t>(MW)</t>
  </si>
  <si>
    <t>Up</t>
  </si>
  <si>
    <t>Down</t>
  </si>
  <si>
    <t>% of Capacity</t>
  </si>
  <si>
    <t>Maximum (MW)</t>
  </si>
  <si>
    <t>Standard Dev.</t>
  </si>
  <si>
    <t>Capacity</t>
  </si>
  <si>
    <t>MW</t>
  </si>
  <si>
    <t>Implied</t>
  </si>
  <si>
    <t>Std Dev</t>
  </si>
  <si>
    <t>% of Cap</t>
  </si>
  <si>
    <t>Reproduced in</t>
  </si>
  <si>
    <t>Additional regulation per 1000 MW of incremental wind generation capacity in ERCOT</t>
  </si>
  <si>
    <t>Regulation UP</t>
  </si>
  <si>
    <t>GE Energy, “Analysis of Wind Generation Impact on ERCOT Ancillary Services Requirements,” Mar. 2008.</t>
  </si>
  <si>
    <t>Regulation DOWN</t>
  </si>
  <si>
    <t>Appendix F</t>
  </si>
  <si>
    <t xml:space="preserve"> </t>
  </si>
  <si>
    <t>Y. Wan, “Analysis of Wind Power Ramping Behavior in ERCOT,” National Renewable Energy Laboratory (NREL), Golden, CO, NREL/TP-5500-49218, Mar. 2011.</t>
  </si>
  <si>
    <t>Enercon Wind Turbines</t>
  </si>
  <si>
    <t>Model</t>
  </si>
  <si>
    <t>E-33</t>
  </si>
  <si>
    <t>E-44</t>
  </si>
  <si>
    <t>E-48</t>
  </si>
  <si>
    <t>E-53</t>
  </si>
  <si>
    <t>E-70</t>
  </si>
  <si>
    <t>E-82</t>
  </si>
  <si>
    <t>Rated Power</t>
  </si>
  <si>
    <t>kW</t>
  </si>
  <si>
    <t>Rotor Dia</t>
  </si>
  <si>
    <t>m</t>
  </si>
  <si>
    <t>Swept Area</t>
  </si>
  <si>
    <t>sq.m</t>
  </si>
  <si>
    <t>Hub Hgt.</t>
  </si>
  <si>
    <t>m (range)</t>
  </si>
  <si>
    <t>58-113</t>
  </si>
  <si>
    <t>m/s</t>
  </si>
  <si>
    <t>mph</t>
  </si>
  <si>
    <t>Note:</t>
  </si>
  <si>
    <t>Wind Capacity</t>
  </si>
  <si>
    <t>0 (Load Only)</t>
  </si>
  <si>
    <t>5 GW</t>
  </si>
  <si>
    <t>10 GW case 1</t>
  </si>
  <si>
    <t>10 GW case 2</t>
  </si>
  <si>
    <t>15GW</t>
  </si>
  <si>
    <t>Wind Only</t>
  </si>
  <si>
    <t>Load</t>
  </si>
  <si>
    <t>Wind &amp; Load</t>
  </si>
  <si>
    <t>Tbl 4-1, p4-3</t>
  </si>
  <si>
    <t>Tbl 4-2, p4-5</t>
  </si>
  <si>
    <t>Wind Diff</t>
  </si>
  <si>
    <t>Forecast Error Std Dev, sigma (MW)</t>
  </si>
  <si>
    <t>Variance</t>
  </si>
  <si>
    <t>Wind std%</t>
  </si>
  <si>
    <t>Wind&amp;Load std%</t>
  </si>
  <si>
    <t>Wind fit slope (m)</t>
  </si>
  <si>
    <t>Wind fit intercept (b)</t>
  </si>
  <si>
    <t>System Peak Load</t>
  </si>
  <si>
    <t>Estimated</t>
  </si>
  <si>
    <t>GW</t>
  </si>
  <si>
    <t>Source: 2008 actual (from ERCOT hourly wind &amp; load data) assumed to be close to Study approach of using 2006 and scaling up to 2008</t>
  </si>
  <si>
    <t>System Total Energy</t>
  </si>
  <si>
    <t>TWh</t>
  </si>
  <si>
    <t>Scaled for non-leap year from actual 2008 data</t>
  </si>
  <si>
    <t>Wind Avail Factor</t>
  </si>
  <si>
    <t>2008 actual wind data</t>
  </si>
  <si>
    <t>RPS</t>
  </si>
  <si>
    <t>GW to meet</t>
  </si>
  <si>
    <t>Wind Capacity of</t>
  </si>
  <si>
    <t>"Actual" data based on AWS model shown to have very good match to reality. Day Ahead Forecast based on AWS statisticial (Markov) analysis</t>
  </si>
  <si>
    <t>Extrapolated 20GW</t>
  </si>
  <si>
    <t>Extrapolated 25GW</t>
  </si>
  <si>
    <t>Extrapolated 30GW</t>
  </si>
  <si>
    <t>Extrapolated 35GW</t>
  </si>
  <si>
    <t>Based on:</t>
  </si>
  <si>
    <t>Wind Speed (m/s)</t>
  </si>
  <si>
    <t>Wind speed error</t>
  </si>
  <si>
    <t>stdev</t>
  </si>
  <si>
    <t>nsteps</t>
  </si>
  <si>
    <t>for</t>
  </si>
  <si>
    <t>Insert spacer</t>
  </si>
  <si>
    <t>Wind Speed Forecast (m/s)</t>
  </si>
  <si>
    <t>step size</t>
  </si>
  <si>
    <t>Wind Speed Forecast PDF (Discretized Normal Dist)</t>
  </si>
  <si>
    <t>Wind Speed Forecast CDF</t>
  </si>
  <si>
    <t>Turbine Col</t>
  </si>
  <si>
    <t>==&gt;</t>
  </si>
  <si>
    <t>Col ID:</t>
  </si>
  <si>
    <t>Bin</t>
  </si>
  <si>
    <t>Confidence Interval</t>
  </si>
  <si>
    <t>Wind Power Forecast (MW, interpolated)</t>
  </si>
  <si>
    <t>Forecast Error at X sigma</t>
  </si>
  <si>
    <t>up</t>
  </si>
  <si>
    <t>down</t>
  </si>
  <si>
    <t>Normalized</t>
  </si>
  <si>
    <t xml:space="preserve">Max Power = </t>
  </si>
  <si>
    <t>Forecast</t>
  </si>
  <si>
    <t>Rsrv Up</t>
  </si>
  <si>
    <t>Rsrv Down</t>
  </si>
  <si>
    <t>sigma</t>
  </si>
  <si>
    <t>conf. intvl.</t>
  </si>
  <si>
    <t>Load Offset</t>
  </si>
  <si>
    <t>System Average Energy</t>
  </si>
  <si>
    <t>of avg energy</t>
  </si>
  <si>
    <t>Wind Power Forecast PDF</t>
  </si>
  <si>
    <t>Sum(Prob)</t>
  </si>
  <si>
    <t>Count</t>
  </si>
  <si>
    <t>Scaled PDF for Speed Plot</t>
  </si>
  <si>
    <t>Speed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</si>
</sst>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"/>
    <numFmt numFmtId="166" formatCode="0.0%"/>
    <numFmt numFmtId="167" formatCode="0.000%"/>
    <numFmt numFmtId="168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Verdana"/>
    </font>
    <font>
      <sz val="14"/>
      <name val="Verdana"/>
    </font>
    <font>
      <b/>
      <sz val="12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3" fontId="0" fillId="0" borderId="8" xfId="0" applyNumberFormat="1" applyBorder="1"/>
    <xf numFmtId="0" fontId="0" fillId="0" borderId="0" xfId="0" applyFill="1" applyBorder="1"/>
    <xf numFmtId="1" fontId="0" fillId="0" borderId="0" xfId="0" applyNumberFormat="1"/>
    <xf numFmtId="0" fontId="0" fillId="0" borderId="0" xfId="0" applyBorder="1" applyAlignment="1"/>
    <xf numFmtId="166" fontId="0" fillId="0" borderId="0" xfId="1" applyNumberFormat="1" applyFont="1"/>
    <xf numFmtId="167" fontId="0" fillId="0" borderId="0" xfId="1" applyNumberFormat="1" applyFont="1"/>
    <xf numFmtId="0" fontId="6" fillId="0" borderId="0" xfId="18" applyFont="1"/>
    <xf numFmtId="0" fontId="6" fillId="0" borderId="0" xfId="18" applyFont="1" applyAlignment="1">
      <alignment horizontal="right"/>
    </xf>
    <xf numFmtId="0" fontId="5" fillId="0" borderId="9" xfId="18" applyBorder="1" applyAlignment="1">
      <alignment horizontal="right"/>
    </xf>
    <xf numFmtId="0" fontId="5" fillId="0" borderId="10" xfId="18" applyBorder="1"/>
    <xf numFmtId="0" fontId="7" fillId="0" borderId="9" xfId="18" applyFont="1" applyBorder="1" applyAlignment="1">
      <alignment horizontal="right"/>
    </xf>
    <xf numFmtId="0" fontId="5" fillId="0" borderId="0" xfId="18"/>
    <xf numFmtId="0" fontId="5" fillId="0" borderId="11" xfId="18" applyBorder="1" applyAlignment="1">
      <alignment horizontal="right"/>
    </xf>
    <xf numFmtId="0" fontId="5" fillId="0" borderId="12" xfId="18" applyBorder="1"/>
    <xf numFmtId="0" fontId="5" fillId="0" borderId="13" xfId="18" applyBorder="1" applyAlignment="1">
      <alignment horizontal="right"/>
    </xf>
    <xf numFmtId="0" fontId="5" fillId="0" borderId="14" xfId="18" applyBorder="1"/>
    <xf numFmtId="0" fontId="5" fillId="0" borderId="15" xfId="18" applyBorder="1" applyAlignment="1">
      <alignment horizontal="right"/>
    </xf>
    <xf numFmtId="0" fontId="5" fillId="0" borderId="16" xfId="18" applyBorder="1" applyAlignment="1">
      <alignment horizontal="right"/>
    </xf>
    <xf numFmtId="0" fontId="5" fillId="0" borderId="12" xfId="18" applyBorder="1" applyAlignment="1">
      <alignment horizontal="right"/>
    </xf>
    <xf numFmtId="1" fontId="5" fillId="0" borderId="9" xfId="18" applyNumberFormat="1" applyBorder="1"/>
    <xf numFmtId="2" fontId="5" fillId="0" borderId="10" xfId="18" applyNumberFormat="1" applyBorder="1"/>
    <xf numFmtId="164" fontId="5" fillId="0" borderId="9" xfId="18" applyNumberFormat="1" applyBorder="1"/>
    <xf numFmtId="1" fontId="5" fillId="0" borderId="11" xfId="18" applyNumberFormat="1" applyBorder="1"/>
    <xf numFmtId="2" fontId="5" fillId="0" borderId="12" xfId="18" applyNumberFormat="1" applyBorder="1"/>
    <xf numFmtId="164" fontId="5" fillId="0" borderId="11" xfId="18" applyNumberFormat="1" applyBorder="1"/>
    <xf numFmtId="1" fontId="5" fillId="0" borderId="17" xfId="18" applyNumberFormat="1" applyBorder="1"/>
    <xf numFmtId="2" fontId="5" fillId="0" borderId="18" xfId="18" applyNumberFormat="1" applyBorder="1"/>
    <xf numFmtId="164" fontId="5" fillId="0" borderId="17" xfId="18" applyNumberFormat="1" applyBorder="1"/>
    <xf numFmtId="1" fontId="5" fillId="0" borderId="13" xfId="18" applyNumberFormat="1" applyBorder="1"/>
    <xf numFmtId="2" fontId="5" fillId="0" borderId="14" xfId="18" applyNumberFormat="1" applyBorder="1"/>
    <xf numFmtId="164" fontId="5" fillId="0" borderId="13" xfId="18" applyNumberFormat="1" applyBorder="1"/>
    <xf numFmtId="0" fontId="5" fillId="0" borderId="0" xfId="18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9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164" fontId="0" fillId="3" borderId="0" xfId="0" applyNumberFormat="1" applyFill="1"/>
    <xf numFmtId="164" fontId="0" fillId="2" borderId="7" xfId="0" applyNumberFormat="1" applyFill="1" applyBorder="1"/>
    <xf numFmtId="164" fontId="0" fillId="4" borderId="7" xfId="0" applyNumberFormat="1" applyFill="1" applyBorder="1"/>
    <xf numFmtId="164" fontId="0" fillId="5" borderId="7" xfId="0" applyNumberFormat="1" applyFill="1" applyBorder="1"/>
    <xf numFmtId="168" fontId="0" fillId="4" borderId="0" xfId="0" applyNumberFormat="1" applyFill="1"/>
    <xf numFmtId="168" fontId="10" fillId="4" borderId="0" xfId="0" applyNumberFormat="1" applyFont="1" applyFill="1"/>
    <xf numFmtId="164" fontId="0" fillId="6" borderId="7" xfId="0" applyNumberFormat="1" applyFill="1" applyBorder="1"/>
    <xf numFmtId="168" fontId="10" fillId="6" borderId="0" xfId="0" applyNumberFormat="1" applyFont="1" applyFill="1"/>
    <xf numFmtId="168" fontId="0" fillId="6" borderId="0" xfId="0" applyNumberFormat="1" applyFill="1"/>
    <xf numFmtId="0" fontId="5" fillId="7" borderId="9" xfId="18" applyFill="1" applyBorder="1" applyAlignment="1">
      <alignment horizontal="right"/>
    </xf>
    <xf numFmtId="0" fontId="5" fillId="7" borderId="10" xfId="18" applyFill="1" applyBorder="1" applyAlignment="1">
      <alignment horizontal="right"/>
    </xf>
    <xf numFmtId="0" fontId="5" fillId="7" borderId="11" xfId="18" applyFill="1" applyBorder="1" applyAlignment="1">
      <alignment horizontal="right"/>
    </xf>
    <xf numFmtId="0" fontId="5" fillId="7" borderId="12" xfId="18" applyFill="1" applyBorder="1" applyAlignment="1">
      <alignment horizontal="right"/>
    </xf>
    <xf numFmtId="0" fontId="5" fillId="7" borderId="0" xfId="18" applyFill="1"/>
    <xf numFmtId="0" fontId="0" fillId="0" borderId="0" xfId="0" quotePrefix="1"/>
    <xf numFmtId="0" fontId="5" fillId="7" borderId="13" xfId="18" applyFill="1" applyBorder="1" applyAlignment="1">
      <alignment horizontal="right"/>
    </xf>
    <xf numFmtId="0" fontId="5" fillId="7" borderId="14" xfId="18" applyFill="1" applyBorder="1"/>
    <xf numFmtId="0" fontId="5" fillId="7" borderId="12" xfId="18" applyFill="1" applyBorder="1"/>
    <xf numFmtId="1" fontId="5" fillId="7" borderId="13" xfId="18" applyNumberFormat="1" applyFill="1" applyBorder="1"/>
    <xf numFmtId="2" fontId="5" fillId="7" borderId="14" xfId="18" applyNumberFormat="1" applyFill="1" applyBorder="1"/>
    <xf numFmtId="164" fontId="5" fillId="7" borderId="13" xfId="18" applyNumberFormat="1" applyFill="1" applyBorder="1"/>
    <xf numFmtId="0" fontId="0" fillId="5" borderId="0" xfId="0" applyNumberFormat="1" applyFill="1"/>
    <xf numFmtId="166" fontId="0" fillId="0" borderId="7" xfId="1" applyNumberFormat="1" applyFont="1" applyBorder="1"/>
    <xf numFmtId="0" fontId="0" fillId="0" borderId="7" xfId="0" applyBorder="1" applyAlignment="1">
      <alignment horizontal="center"/>
    </xf>
    <xf numFmtId="0" fontId="0" fillId="8" borderId="0" xfId="0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7" xfId="0" applyNumberFormat="1" applyFill="1" applyBorder="1"/>
    <xf numFmtId="168" fontId="10" fillId="9" borderId="0" xfId="0" applyNumberFormat="1" applyFont="1" applyFill="1"/>
    <xf numFmtId="168" fontId="0" fillId="9" borderId="0" xfId="0" applyNumberFormat="1" applyFill="1"/>
    <xf numFmtId="0" fontId="0" fillId="10" borderId="0" xfId="0" applyFill="1"/>
  </cellXfs>
  <cellStyles count="4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18"/>
    <cellStyle name="Percent" xfId="1" builtinId="5"/>
  </cellStyles>
  <dxfs count="0"/>
  <tableStyles count="0" defaultTableStyle="TableStyleMedium9" defaultPivotStyle="PivotStyleMedium4"/>
  <colors>
    <mruColors>
      <color rgb="FFC14741"/>
      <color rgb="FF2B6813"/>
      <color rgb="FF994C49"/>
      <color rgb="FF00093A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ERCOT Std Dev of 10min changes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'10min'!$I$6</c:f>
              <c:strCache>
                <c:ptCount val="1"/>
                <c:pt idx="0">
                  <c:v>% of Cap</c:v>
                </c:pt>
              </c:strCache>
            </c:strRef>
          </c:tx>
          <c:xVal>
            <c:numRef>
              <c:f>'10min'!$G$7:$G$12</c:f>
              <c:numCache>
                <c:formatCode>0</c:formatCode>
                <c:ptCount val="6"/>
                <c:pt idx="0">
                  <c:v>1222.222222222222</c:v>
                </c:pt>
                <c:pt idx="1">
                  <c:v>1750.0</c:v>
                </c:pt>
                <c:pt idx="2">
                  <c:v>3000.0</c:v>
                </c:pt>
                <c:pt idx="3">
                  <c:v>4666.666666666666</c:v>
                </c:pt>
                <c:pt idx="4">
                  <c:v>8166.666666666666</c:v>
                </c:pt>
                <c:pt idx="5">
                  <c:v>9666.666666666666</c:v>
                </c:pt>
              </c:numCache>
            </c:numRef>
          </c:xVal>
          <c:yVal>
            <c:numRef>
              <c:f>'10min'!$H$7:$H$12</c:f>
              <c:numCache>
                <c:formatCode>0.000%</c:formatCode>
                <c:ptCount val="6"/>
                <c:pt idx="0">
                  <c:v>0.00981818181818181</c:v>
                </c:pt>
                <c:pt idx="1">
                  <c:v>0.00857142857142857</c:v>
                </c:pt>
                <c:pt idx="2">
                  <c:v>0.00733333333333333</c:v>
                </c:pt>
                <c:pt idx="3">
                  <c:v>0.00728571428571428</c:v>
                </c:pt>
                <c:pt idx="4">
                  <c:v>0.00710204081632653</c:v>
                </c:pt>
                <c:pt idx="5">
                  <c:v>0.00662068965517241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56680"/>
        <c:axId val="2101485896"/>
      </c:scatterChart>
      <c:valAx>
        <c:axId val="210135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Installed Wind (MW)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1485896"/>
        <c:crosses val="autoZero"/>
        <c:crossBetween val="midCat"/>
      </c:valAx>
      <c:valAx>
        <c:axId val="210148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Capacity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210135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'Forecast (Capacity)'!$C$13</c:f>
              <c:strCache>
                <c:ptCount val="1"/>
                <c:pt idx="0">
                  <c:v>Wind Only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(Capacity)'!$C$15:$C$18</c:f>
              <c:numCache>
                <c:formatCode>General</c:formatCode>
                <c:ptCount val="4"/>
                <c:pt idx="0">
                  <c:v>638.0</c:v>
                </c:pt>
                <c:pt idx="1">
                  <c:v>1167.0</c:v>
                </c:pt>
                <c:pt idx="2">
                  <c:v>1093.0</c:v>
                </c:pt>
                <c:pt idx="3">
                  <c:v>1611.0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'Forecast (Capacity)'!$D$13</c:f>
              <c:strCache>
                <c:ptCount val="1"/>
                <c:pt idx="0">
                  <c:v>Load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(Capacity)'!$D$15:$D$18</c:f>
              <c:numCache>
                <c:formatCode>General</c:formatCode>
                <c:ptCount val="4"/>
                <c:pt idx="0">
                  <c:v>1755.0</c:v>
                </c:pt>
                <c:pt idx="1">
                  <c:v>1755.0</c:v>
                </c:pt>
                <c:pt idx="2">
                  <c:v>1755.0</c:v>
                </c:pt>
                <c:pt idx="3">
                  <c:v>1755.0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'Forecast (Capacity)'!$E$13</c:f>
              <c:strCache>
                <c:ptCount val="1"/>
                <c:pt idx="0">
                  <c:v>Wind &amp; Load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(Capacity)'!$E$15:$E$18</c:f>
              <c:numCache>
                <c:formatCode>General</c:formatCode>
                <c:ptCount val="4"/>
                <c:pt idx="0">
                  <c:v>1762.0</c:v>
                </c:pt>
                <c:pt idx="1">
                  <c:v>1928.0</c:v>
                </c:pt>
                <c:pt idx="2">
                  <c:v>1887.0</c:v>
                </c:pt>
                <c:pt idx="3">
                  <c:v>2149.0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'Forecast (Capacity)'!$F$13</c:f>
              <c:strCache>
                <c:ptCount val="1"/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(Capacity)'!$F$15:$F$18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4"/>
          <c:order val="4"/>
          <c:tx>
            <c:strRef>
              <c:f>'Forecast (Capacity)'!$G$13</c:f>
              <c:strCache>
                <c:ptCount val="1"/>
                <c:pt idx="0">
                  <c:v>Estimated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(Capacity)'!$G$15:$G$18</c:f>
              <c:numCache>
                <c:formatCode>0.0</c:formatCode>
                <c:ptCount val="4"/>
                <c:pt idx="0">
                  <c:v>1867.369540289227</c:v>
                </c:pt>
                <c:pt idx="1">
                  <c:v>2107.584873735812</c:v>
                </c:pt>
                <c:pt idx="2">
                  <c:v>2067.528476224693</c:v>
                </c:pt>
                <c:pt idx="3">
                  <c:v>2382.298469965508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'Forecast (Capacity)'!$H$13</c:f>
              <c:strCache>
                <c:ptCount val="1"/>
                <c:pt idx="0">
                  <c:v>Wind Diff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(Capacity)'!$H$15:$H$18</c:f>
              <c:numCache>
                <c:formatCode>General</c:formatCode>
                <c:ptCount val="4"/>
                <c:pt idx="0">
                  <c:v>7.0</c:v>
                </c:pt>
                <c:pt idx="1">
                  <c:v>173.0</c:v>
                </c:pt>
                <c:pt idx="2">
                  <c:v>132.0</c:v>
                </c:pt>
                <c:pt idx="3">
                  <c:v>394.0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'Forecast (Capacity)'!$J$13</c:f>
              <c:strCache>
                <c:ptCount val="1"/>
                <c:pt idx="0">
                  <c:v>Wind std%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(Capacity)'!$J$15:$J$18</c:f>
              <c:numCache>
                <c:formatCode>General</c:formatCode>
                <c:ptCount val="4"/>
                <c:pt idx="0">
                  <c:v>0.1276</c:v>
                </c:pt>
                <c:pt idx="1">
                  <c:v>0.1167</c:v>
                </c:pt>
                <c:pt idx="2">
                  <c:v>0.1093</c:v>
                </c:pt>
                <c:pt idx="3">
                  <c:v>0.1074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'Forecast (Capacity)'!$K$13</c:f>
              <c:strCache>
                <c:ptCount val="1"/>
                <c:pt idx="0">
                  <c:v>Wind&amp;Load std%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(Capacity)'!$K$15:$K$18</c:f>
              <c:numCache>
                <c:formatCode>General</c:formatCode>
                <c:ptCount val="4"/>
                <c:pt idx="0">
                  <c:v>0.351</c:v>
                </c:pt>
                <c:pt idx="1">
                  <c:v>0.1755</c:v>
                </c:pt>
                <c:pt idx="2">
                  <c:v>0.1755</c:v>
                </c:pt>
                <c:pt idx="3">
                  <c:v>0.117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10792"/>
        <c:axId val="2101416168"/>
      </c:scatterChart>
      <c:scatterChart>
        <c:scatterStyle val="smoothMarker"/>
        <c:varyColors val="0"/>
        <c:ser>
          <c:idx val="6"/>
          <c:order val="6"/>
          <c:tx>
            <c:strRef>
              <c:f>'Forecast (Capacity)'!$I$13</c:f>
              <c:strCache>
                <c:ptCount val="1"/>
                <c:pt idx="0">
                  <c:v>Variance</c:v>
                </c:pt>
              </c:strCache>
            </c:strRef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(Capacity)'!$I$15:$I$18</c:f>
              <c:numCache>
                <c:formatCode>General</c:formatCode>
                <c:ptCount val="4"/>
                <c:pt idx="0">
                  <c:v>407044.0</c:v>
                </c:pt>
                <c:pt idx="1">
                  <c:v>1.361889E6</c:v>
                </c:pt>
                <c:pt idx="2">
                  <c:v>1.194649E6</c:v>
                </c:pt>
                <c:pt idx="3">
                  <c:v>2.595321E6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2904"/>
        <c:axId val="2101419832"/>
      </c:scatterChart>
      <c:valAx>
        <c:axId val="210141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16168"/>
        <c:crosses val="autoZero"/>
        <c:crossBetween val="midCat"/>
      </c:valAx>
      <c:valAx>
        <c:axId val="210141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10792"/>
        <c:crosses val="autoZero"/>
        <c:crossBetween val="midCat"/>
      </c:valAx>
      <c:valAx>
        <c:axId val="2101419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1422904"/>
        <c:crosses val="max"/>
        <c:crossBetween val="midCat"/>
      </c:valAx>
      <c:valAx>
        <c:axId val="210142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41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Extrapolation</a:t>
            </a:r>
            <a:r>
              <a:rPr lang="en-US" baseline="0"/>
              <a:t> of Wind &amp; Load Forecast Stddev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v>Selected RMS points</c:v>
          </c:tx>
          <c:trendline>
            <c:trendlineType val="linear"/>
            <c:dispRSqr val="1"/>
            <c:dispEq val="1"/>
            <c:trendlineLbl>
              <c:layout>
                <c:manualLayout>
                  <c:x val="-0.0937450739011606"/>
                  <c:y val="0.0019782358665840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'Forecast (Capacity)'!$B$18:$B$22</c:f>
              <c:numCache>
                <c:formatCode>General</c:formatCode>
                <c:ptCount val="5"/>
                <c:pt idx="0">
                  <c:v>15000.0</c:v>
                </c:pt>
                <c:pt idx="1">
                  <c:v>20000.0</c:v>
                </c:pt>
                <c:pt idx="2">
                  <c:v>25000.0</c:v>
                </c:pt>
                <c:pt idx="3">
                  <c:v>30000.0</c:v>
                </c:pt>
                <c:pt idx="4">
                  <c:v>35000.0</c:v>
                </c:pt>
              </c:numCache>
            </c:numRef>
          </c:xVal>
          <c:yVal>
            <c:numRef>
              <c:f>'Forecast (Capacity)'!$G$18:$G$22</c:f>
              <c:numCache>
                <c:formatCode>0.0</c:formatCode>
                <c:ptCount val="5"/>
                <c:pt idx="0">
                  <c:v>2382.298469965508</c:v>
                </c:pt>
                <c:pt idx="1">
                  <c:v>2736.982839277587</c:v>
                </c:pt>
                <c:pt idx="2">
                  <c:v>3125.907958097935</c:v>
                </c:pt>
                <c:pt idx="3">
                  <c:v>3539.052212457454</c:v>
                </c:pt>
                <c:pt idx="4">
                  <c:v>3968.859415814573</c:v>
                </c:pt>
              </c:numCache>
            </c:numRef>
          </c:yVal>
          <c:smooth val="0"/>
        </c:ser>
        <c:ser>
          <c:idx val="0"/>
          <c:order val="1"/>
          <c:tx>
            <c:v>GE/AWSTW Model</c:v>
          </c:tx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(Capacity)'!$E$15:$E$18</c:f>
              <c:numCache>
                <c:formatCode>General</c:formatCode>
                <c:ptCount val="4"/>
                <c:pt idx="0">
                  <c:v>1762.0</c:v>
                </c:pt>
                <c:pt idx="1">
                  <c:v>1928.0</c:v>
                </c:pt>
                <c:pt idx="2">
                  <c:v>1887.0</c:v>
                </c:pt>
                <c:pt idx="3">
                  <c:v>2149.0</c:v>
                </c:pt>
              </c:numCache>
            </c:numRef>
          </c:yVal>
          <c:smooth val="0"/>
        </c:ser>
        <c:ser>
          <c:idx val="1"/>
          <c:order val="0"/>
          <c:tx>
            <c:v>RMS Estimate</c:v>
          </c:tx>
          <c:xVal>
            <c:numRef>
              <c:f>'Forecast (Capacity)'!$B$15:$B$22</c:f>
              <c:numCache>
                <c:formatCode>General</c:formatCode>
                <c:ptCount val="8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</c:numCache>
            </c:numRef>
          </c:xVal>
          <c:yVal>
            <c:numRef>
              <c:f>'Forecast (Capacity)'!$G$15:$G$22</c:f>
              <c:numCache>
                <c:formatCode>0.0</c:formatCode>
                <c:ptCount val="8"/>
                <c:pt idx="0">
                  <c:v>1867.369540289227</c:v>
                </c:pt>
                <c:pt idx="1">
                  <c:v>2107.584873735812</c:v>
                </c:pt>
                <c:pt idx="2">
                  <c:v>2067.528476224693</c:v>
                </c:pt>
                <c:pt idx="3">
                  <c:v>2382.298469965508</c:v>
                </c:pt>
                <c:pt idx="4">
                  <c:v>2736.982839277587</c:v>
                </c:pt>
                <c:pt idx="5">
                  <c:v>3125.907958097935</c:v>
                </c:pt>
                <c:pt idx="6">
                  <c:v>3539.052212457454</c:v>
                </c:pt>
                <c:pt idx="7">
                  <c:v>3968.859415814573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66952"/>
        <c:axId val="2101478232"/>
      </c:scatterChart>
      <c:valAx>
        <c:axId val="2101466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Installed Wind Capacity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78232"/>
        <c:crosses val="autoZero"/>
        <c:crossBetween val="midCat"/>
        <c:dispUnits>
          <c:builtInUnit val="thousands"/>
        </c:dispUnits>
      </c:valAx>
      <c:valAx>
        <c:axId val="210147823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Stddev Forecast Error (GW)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01466952"/>
        <c:crosses val="autoZero"/>
        <c:crossBetween val="midCat"/>
        <c:dispUnits>
          <c:builtInUnit val="thousands"/>
        </c:dispUnits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'Forecast (Capacity)'!$C$13</c:f>
              <c:strCache>
                <c:ptCount val="1"/>
                <c:pt idx="0">
                  <c:v>Wind Only</c:v>
                </c:pt>
              </c:strCache>
            </c:strRef>
          </c:tx>
          <c:spPr>
            <a:ln>
              <a:solidFill>
                <a:schemeClr val="accent3">
                  <a:alpha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13429571303587"/>
                  <c:y val="-0.00259186351706037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'Forecast (Capacity)'!$B$15:$B$18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10000.0</c:v>
                </c:pt>
                <c:pt idx="3">
                  <c:v>15000.0</c:v>
                </c:pt>
              </c:numCache>
            </c:numRef>
          </c:xVal>
          <c:yVal>
            <c:numRef>
              <c:f>'Forecast (Capacity)'!$C$15:$C$18</c:f>
              <c:numCache>
                <c:formatCode>General</c:formatCode>
                <c:ptCount val="4"/>
                <c:pt idx="0">
                  <c:v>638.0</c:v>
                </c:pt>
                <c:pt idx="1">
                  <c:v>1167.0</c:v>
                </c:pt>
                <c:pt idx="2">
                  <c:v>1093.0</c:v>
                </c:pt>
                <c:pt idx="3">
                  <c:v>1611.0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25784"/>
        <c:axId val="2101537128"/>
      </c:scatterChart>
      <c:valAx>
        <c:axId val="2101525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Installed Wind Capacity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37128"/>
        <c:crosses val="autoZero"/>
        <c:crossBetween val="midCat"/>
        <c:dispUnits>
          <c:builtInUnit val="thousands"/>
        </c:dispUnits>
      </c:valAx>
      <c:valAx>
        <c:axId val="2101537128"/>
        <c:scaling>
          <c:orientation val="minMax"/>
          <c:max val="1800.0"/>
          <c:min val="6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Stddev Forecast Error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25784"/>
        <c:crosses val="autoZero"/>
        <c:crossBetween val="midCat"/>
        <c:majorUnit val="200.0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v>5m/s Power</c:v>
          </c:tx>
          <c:marker>
            <c:symbol val="none"/>
          </c:marker>
          <c:xVal>
            <c:numRef>
              <c:f>'Forecast (Power)'!$CJ$17:$DE$17</c:f>
              <c:numCache>
                <c:formatCode>General</c:formatCode>
                <c:ptCount val="22"/>
                <c:pt idx="0">
                  <c:v>0.0668072012688581</c:v>
                </c:pt>
                <c:pt idx="1">
                  <c:v>0.624655260005155</c:v>
                </c:pt>
                <c:pt idx="2">
                  <c:v>0.27516103114117</c:v>
                </c:pt>
                <c:pt idx="3">
                  <c:v>0.0310732414531214</c:v>
                </c:pt>
                <c:pt idx="4">
                  <c:v>0.00230326613169585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xVal>
          <c:yVal>
            <c:numRef>
              <c:f>'Forecast (Power)'!$CJ$11:$DE$11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ser>
          <c:idx val="1"/>
          <c:order val="0"/>
          <c:tx>
            <c:v>9m/s Power</c:v>
          </c:tx>
          <c:marker>
            <c:symbol val="none"/>
          </c:marker>
          <c:xVal>
            <c:numRef>
              <c:f>'Forecast (Power)'!$CJ$21:$DE$21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0.00230326613169588</c:v>
                </c:pt>
                <c:pt idx="7">
                  <c:v>0.0128268738785399</c:v>
                </c:pt>
                <c:pt idx="8">
                  <c:v>0.0516770612586223</c:v>
                </c:pt>
                <c:pt idx="9">
                  <c:v>0.135521179694785</c:v>
                </c:pt>
                <c:pt idx="10">
                  <c:v>0.106209157762344</c:v>
                </c:pt>
                <c:pt idx="11">
                  <c:v>0.257646293884917</c:v>
                </c:pt>
                <c:pt idx="12">
                  <c:v>0.125278628663109</c:v>
                </c:pt>
                <c:pt idx="13">
                  <c:v>0.186865034151606</c:v>
                </c:pt>
                <c:pt idx="14">
                  <c:v>0.0548653033055232</c:v>
                </c:pt>
                <c:pt idx="15">
                  <c:v>0.0334306936840408</c:v>
                </c:pt>
                <c:pt idx="16">
                  <c:v>0.0271668422590411</c:v>
                </c:pt>
                <c:pt idx="17">
                  <c:v>0.00620966532577616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xVal>
          <c:yVal>
            <c:numRef>
              <c:f>'Forecast (Power)'!$CJ$11:$DE$11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ser>
          <c:idx val="0"/>
          <c:order val="3"/>
          <c:tx>
            <c:v>12m/s Power</c:v>
          </c:tx>
          <c:marker>
            <c:symbol val="none"/>
          </c:marker>
          <c:xVal>
            <c:numRef>
              <c:f>'Forecast (Power)'!$CJ$24:$DE$24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0.00620966532577613</c:v>
                </c:pt>
                <c:pt idx="18">
                  <c:v>0.0271668422590411</c:v>
                </c:pt>
                <c:pt idx="19">
                  <c:v>0.532807325026086</c:v>
                </c:pt>
                <c:pt idx="20">
                  <c:v>0.433816167389096</c:v>
                </c:pt>
                <c:pt idx="21">
                  <c:v>0.0</c:v>
                </c:pt>
              </c:numCache>
            </c:numRef>
          </c:xVal>
          <c:yVal>
            <c:numRef>
              <c:f>'Forecast (Power)'!$CJ$11:$DE$11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86728"/>
        <c:axId val="-2092990312"/>
      </c:scatterChart>
      <c:scatterChart>
        <c:scatterStyle val="lineMarker"/>
        <c:varyColors val="0"/>
        <c:ser>
          <c:idx val="2"/>
          <c:order val="1"/>
          <c:tx>
            <c:v>5m/s Wind</c:v>
          </c:tx>
          <c:marker>
            <c:symbol val="none"/>
          </c:marker>
          <c:xVal>
            <c:numRef>
              <c:f>'Forecast (Power)'!$C$17:$U$17</c:f>
              <c:numCache>
                <c:formatCode>0.0</c:formatCode>
                <c:ptCount val="19"/>
                <c:pt idx="0">
                  <c:v>3.5</c:v>
                </c:pt>
                <c:pt idx="1">
                  <c:v>3.666666666666667</c:v>
                </c:pt>
                <c:pt idx="2">
                  <c:v>3.833333333333333</c:v>
                </c:pt>
                <c:pt idx="3">
                  <c:v>4.0</c:v>
                </c:pt>
                <c:pt idx="4">
                  <c:v>4.166666666666667</c:v>
                </c:pt>
                <c:pt idx="5">
                  <c:v>4.333333333333332</c:v>
                </c:pt>
                <c:pt idx="6">
                  <c:v>4.5</c:v>
                </c:pt>
                <c:pt idx="7">
                  <c:v>4.666666666666667</c:v>
                </c:pt>
                <c:pt idx="8">
                  <c:v>4.833333333333332</c:v>
                </c:pt>
                <c:pt idx="9">
                  <c:v>5.0</c:v>
                </c:pt>
                <c:pt idx="10">
                  <c:v>5.166666666666667</c:v>
                </c:pt>
                <c:pt idx="11">
                  <c:v>5.333333333333332</c:v>
                </c:pt>
                <c:pt idx="12">
                  <c:v>5.5</c:v>
                </c:pt>
                <c:pt idx="13">
                  <c:v>5.666666666666667</c:v>
                </c:pt>
                <c:pt idx="14">
                  <c:v>5.833333333333332</c:v>
                </c:pt>
                <c:pt idx="15">
                  <c:v>6.0</c:v>
                </c:pt>
                <c:pt idx="16">
                  <c:v>6.166666666666666</c:v>
                </c:pt>
                <c:pt idx="17">
                  <c:v>6.333333333333332</c:v>
                </c:pt>
                <c:pt idx="18">
                  <c:v>6.5</c:v>
                </c:pt>
              </c:numCache>
            </c:numRef>
          </c:xVal>
          <c:yVal>
            <c:numRef>
              <c:f>'Forecast (Power)'!$V$12:$AN$12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ser>
          <c:idx val="4"/>
          <c:order val="4"/>
          <c:tx>
            <c:v>9m/s Wind</c:v>
          </c:tx>
          <c:marker>
            <c:symbol val="none"/>
          </c:marker>
          <c:xVal>
            <c:numRef>
              <c:f>'Forecast (Power)'!$C$21:$U$21</c:f>
              <c:numCache>
                <c:formatCode>0.0</c:formatCode>
                <c:ptCount val="19"/>
                <c:pt idx="0">
                  <c:v>7.5</c:v>
                </c:pt>
                <c:pt idx="1">
                  <c:v>7.666666666666667</c:v>
                </c:pt>
                <c:pt idx="2">
                  <c:v>7.833333333333333</c:v>
                </c:pt>
                <c:pt idx="3">
                  <c:v>8.0</c:v>
                </c:pt>
                <c:pt idx="4">
                  <c:v>8.166666666666666</c:v>
                </c:pt>
                <c:pt idx="5">
                  <c:v>8.333333333333333</c:v>
                </c:pt>
                <c:pt idx="6">
                  <c:v>8.5</c:v>
                </c:pt>
                <c:pt idx="7">
                  <c:v>8.666666666666665</c:v>
                </c:pt>
                <c:pt idx="8">
                  <c:v>8.833333333333333</c:v>
                </c:pt>
                <c:pt idx="9">
                  <c:v>9.0</c:v>
                </c:pt>
                <c:pt idx="10">
                  <c:v>9.166666666666666</c:v>
                </c:pt>
                <c:pt idx="11">
                  <c:v>9.333333333333333</c:v>
                </c:pt>
                <c:pt idx="12">
                  <c:v>9.5</c:v>
                </c:pt>
                <c:pt idx="13">
                  <c:v>9.666666666666665</c:v>
                </c:pt>
                <c:pt idx="14">
                  <c:v>9.833333333333333</c:v>
                </c:pt>
                <c:pt idx="15">
                  <c:v>10.0</c:v>
                </c:pt>
                <c:pt idx="16">
                  <c:v>10.16666666666667</c:v>
                </c:pt>
                <c:pt idx="17">
                  <c:v>10.33333333333333</c:v>
                </c:pt>
                <c:pt idx="18">
                  <c:v>10.5</c:v>
                </c:pt>
              </c:numCache>
            </c:numRef>
          </c:xVal>
          <c:yVal>
            <c:numRef>
              <c:f>'Forecast (Power)'!$V$21:$AN$21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ser>
          <c:idx val="9"/>
          <c:order val="5"/>
          <c:marker>
            <c:symbol val="none"/>
          </c:marker>
          <c:xVal>
            <c:numRef>
              <c:f>'Forecast (Power)'!$C$23:$U$23</c:f>
              <c:numCache>
                <c:formatCode>0.0</c:formatCode>
                <c:ptCount val="19"/>
                <c:pt idx="0">
                  <c:v>9.5</c:v>
                </c:pt>
                <c:pt idx="1">
                  <c:v>9.666666666666665</c:v>
                </c:pt>
                <c:pt idx="2">
                  <c:v>9.833333333333333</c:v>
                </c:pt>
                <c:pt idx="3">
                  <c:v>10.0</c:v>
                </c:pt>
                <c:pt idx="4">
                  <c:v>10.16666666666667</c:v>
                </c:pt>
                <c:pt idx="5">
                  <c:v>10.33333333333333</c:v>
                </c:pt>
                <c:pt idx="6">
                  <c:v>10.5</c:v>
                </c:pt>
                <c:pt idx="7">
                  <c:v>10.66666666666667</c:v>
                </c:pt>
                <c:pt idx="8">
                  <c:v>10.83333333333333</c:v>
                </c:pt>
                <c:pt idx="9">
                  <c:v>11.0</c:v>
                </c:pt>
                <c:pt idx="10">
                  <c:v>11.16666666666667</c:v>
                </c:pt>
                <c:pt idx="11">
                  <c:v>11.33333333333333</c:v>
                </c:pt>
                <c:pt idx="12">
                  <c:v>11.5</c:v>
                </c:pt>
                <c:pt idx="13">
                  <c:v>11.66666666666667</c:v>
                </c:pt>
                <c:pt idx="14">
                  <c:v>11.83333333333333</c:v>
                </c:pt>
                <c:pt idx="15">
                  <c:v>12.0</c:v>
                </c:pt>
                <c:pt idx="16">
                  <c:v>12.16666666666667</c:v>
                </c:pt>
                <c:pt idx="17">
                  <c:v>12.33333333333333</c:v>
                </c:pt>
                <c:pt idx="18">
                  <c:v>12.5</c:v>
                </c:pt>
              </c:numCache>
            </c:numRef>
          </c:xVal>
          <c:yVal>
            <c:numRef>
              <c:f>'Forecast (Power)'!$V$23:$AN$23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98264"/>
        <c:axId val="-2095973512"/>
      </c:scatterChart>
      <c:valAx>
        <c:axId val="-212908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990312"/>
        <c:crosses val="autoZero"/>
        <c:crossBetween val="midCat"/>
      </c:valAx>
      <c:valAx>
        <c:axId val="-209299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86728"/>
        <c:crosses val="autoZero"/>
        <c:crossBetween val="midCat"/>
      </c:valAx>
      <c:valAx>
        <c:axId val="-2095973512"/>
        <c:scaling>
          <c:orientation val="minMax"/>
          <c:max val="1.0"/>
        </c:scaling>
        <c:delete val="0"/>
        <c:axPos val="r"/>
        <c:numFmt formatCode="0.000" sourceLinked="1"/>
        <c:majorTickMark val="out"/>
        <c:minorTickMark val="none"/>
        <c:tickLblPos val="nextTo"/>
        <c:crossAx val="-2127298264"/>
        <c:crosses val="max"/>
        <c:crossBetween val="midCat"/>
      </c:valAx>
      <c:valAx>
        <c:axId val="-2127298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-209597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v>6m/s Power</c:v>
          </c:tx>
          <c:spPr>
            <a:ln>
              <a:solidFill>
                <a:srgbClr val="00093A"/>
              </a:solidFill>
            </a:ln>
          </c:spPr>
          <c:marker>
            <c:symbol val="none"/>
          </c:marker>
          <c:xVal>
            <c:numRef>
              <c:f>'Forecast PDF Chart'!$DC$18:$DX$18</c:f>
              <c:numCache>
                <c:formatCode>General</c:formatCode>
                <c:ptCount val="22"/>
                <c:pt idx="0">
                  <c:v>0.133506030339269</c:v>
                </c:pt>
                <c:pt idx="1">
                  <c:v>0.675807493515303</c:v>
                </c:pt>
                <c:pt idx="2">
                  <c:v>0.925951145701813</c:v>
                </c:pt>
                <c:pt idx="3">
                  <c:v>1.030585175539667</c:v>
                </c:pt>
                <c:pt idx="4">
                  <c:v>0.424836631049375</c:v>
                </c:pt>
                <c:pt idx="5">
                  <c:v>0.322623505557047</c:v>
                </c:pt>
                <c:pt idx="6">
                  <c:v>0.219461213222093</c:v>
                </c:pt>
                <c:pt idx="7">
                  <c:v>0.133722774736163</c:v>
                </c:pt>
                <c:pt idx="8">
                  <c:v>0.0729854702983257</c:v>
                </c:pt>
                <c:pt idx="9">
                  <c:v>0.0356818987378387</c:v>
                </c:pt>
                <c:pt idx="10">
                  <c:v>0.0156255967763212</c:v>
                </c:pt>
                <c:pt idx="11">
                  <c:v>0.00921306452678338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xVal>
          <c:yVal>
            <c:numRef>
              <c:f>'Forecast PDF Chart'!$DC$11:$DX$11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ser>
          <c:idx val="1"/>
          <c:order val="0"/>
          <c:tx>
            <c:v>9m/s Power</c:v>
          </c:tx>
          <c:spPr>
            <a:ln>
              <a:solidFill>
                <a:srgbClr val="2B6813"/>
              </a:solidFill>
            </a:ln>
          </c:spPr>
          <c:marker>
            <c:symbol val="none"/>
          </c:marker>
          <c:xVal>
            <c:numRef>
              <c:f>'Forecast PDF Chart'!$DC$21:$DX$21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0.0248386613031045</c:v>
                </c:pt>
                <c:pt idx="4">
                  <c:v>0.0356818987378387</c:v>
                </c:pt>
                <c:pt idx="5">
                  <c:v>0.0729854702983257</c:v>
                </c:pt>
                <c:pt idx="6">
                  <c:v>0.133722774736163</c:v>
                </c:pt>
                <c:pt idx="7">
                  <c:v>0.219461213222093</c:v>
                </c:pt>
                <c:pt idx="8">
                  <c:v>0.322623505557047</c:v>
                </c:pt>
                <c:pt idx="9">
                  <c:v>0.424836631049375</c:v>
                </c:pt>
                <c:pt idx="10">
                  <c:v>0.501114514652438</c:v>
                </c:pt>
                <c:pt idx="11">
                  <c:v>0.529470660887229</c:v>
                </c:pt>
                <c:pt idx="12">
                  <c:v>0.0</c:v>
                </c:pt>
                <c:pt idx="13">
                  <c:v>0.501114514652438</c:v>
                </c:pt>
                <c:pt idx="14">
                  <c:v>0.424836631049375</c:v>
                </c:pt>
                <c:pt idx="15">
                  <c:v>0.0</c:v>
                </c:pt>
                <c:pt idx="16">
                  <c:v>0.322623505557047</c:v>
                </c:pt>
                <c:pt idx="17">
                  <c:v>0.353183987958256</c:v>
                </c:pt>
                <c:pt idx="18">
                  <c:v>0.0729854702983257</c:v>
                </c:pt>
                <c:pt idx="19">
                  <c:v>0.0605205600409433</c:v>
                </c:pt>
                <c:pt idx="20">
                  <c:v>0.0</c:v>
                </c:pt>
                <c:pt idx="21">
                  <c:v>0.0</c:v>
                </c:pt>
              </c:numCache>
            </c:numRef>
          </c:xVal>
          <c:yVal>
            <c:numRef>
              <c:f>'Forecast PDF Chart'!$DC$11:$DX$11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ser>
          <c:idx val="0"/>
          <c:order val="3"/>
          <c:tx>
            <c:v>12m/s Power</c:v>
          </c:tx>
          <c:spPr>
            <a:ln>
              <a:solidFill>
                <a:srgbClr val="C14741"/>
              </a:solidFill>
            </a:ln>
          </c:spPr>
          <c:marker>
            <c:symbol val="none"/>
          </c:marker>
          <c:xVal>
            <c:numRef>
              <c:f>'Forecast PDF Chart'!$DC$24:$DX$24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0.00921306452678353</c:v>
                </c:pt>
                <c:pt idx="12">
                  <c:v>0.0</c:v>
                </c:pt>
                <c:pt idx="13">
                  <c:v>0.015625596776321</c:v>
                </c:pt>
                <c:pt idx="14">
                  <c:v>0.0356818987378387</c:v>
                </c:pt>
                <c:pt idx="15">
                  <c:v>0.0</c:v>
                </c:pt>
                <c:pt idx="16">
                  <c:v>0.0729854702983257</c:v>
                </c:pt>
                <c:pt idx="17">
                  <c:v>0.353183987958256</c:v>
                </c:pt>
                <c:pt idx="18">
                  <c:v>0.322623505557047</c:v>
                </c:pt>
                <c:pt idx="19">
                  <c:v>1.455421806589042</c:v>
                </c:pt>
                <c:pt idx="20">
                  <c:v>1.735264669556385</c:v>
                </c:pt>
                <c:pt idx="21">
                  <c:v>0.0</c:v>
                </c:pt>
              </c:numCache>
            </c:numRef>
          </c:xVal>
          <c:yVal>
            <c:numRef>
              <c:f>'Forecast PDF Chart'!$DC$11:$DX$11</c:f>
              <c:numCache>
                <c:formatCode>General</c:formatCode>
                <c:ptCount val="2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</c:numCache>
            </c:numRef>
          </c:yVal>
          <c:smooth val="0"/>
        </c:ser>
        <c:ser>
          <c:idx val="5"/>
          <c:order val="6"/>
          <c:tx>
            <c:v>Enercon E-82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EnerconTurbines!$A$11:$A$36</c:f>
              <c:numCache>
                <c:formatCode>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EnerconTurbines!$M$10:$M$36</c:f>
              <c:numCache>
                <c:formatCode>0.0</c:formatCode>
                <c:ptCount val="27"/>
                <c:pt idx="0" formatCode="General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25.0</c:v>
                </c:pt>
                <c:pt idx="4">
                  <c:v>82.0</c:v>
                </c:pt>
                <c:pt idx="5">
                  <c:v>174.0</c:v>
                </c:pt>
                <c:pt idx="6">
                  <c:v>321.0</c:v>
                </c:pt>
                <c:pt idx="7">
                  <c:v>532.0</c:v>
                </c:pt>
                <c:pt idx="8">
                  <c:v>815.0</c:v>
                </c:pt>
                <c:pt idx="9">
                  <c:v>1180.0</c:v>
                </c:pt>
                <c:pt idx="10">
                  <c:v>1612.0</c:v>
                </c:pt>
                <c:pt idx="11">
                  <c:v>1890.0</c:v>
                </c:pt>
                <c:pt idx="12">
                  <c:v>2000.0</c:v>
                </c:pt>
                <c:pt idx="13">
                  <c:v>2050.0</c:v>
                </c:pt>
                <c:pt idx="14">
                  <c:v>2050.0</c:v>
                </c:pt>
                <c:pt idx="15">
                  <c:v>2050.0</c:v>
                </c:pt>
                <c:pt idx="16">
                  <c:v>2050.0</c:v>
                </c:pt>
                <c:pt idx="17">
                  <c:v>2050.0</c:v>
                </c:pt>
                <c:pt idx="18">
                  <c:v>2050.0</c:v>
                </c:pt>
                <c:pt idx="19">
                  <c:v>2050.0</c:v>
                </c:pt>
                <c:pt idx="20">
                  <c:v>2050.0</c:v>
                </c:pt>
                <c:pt idx="21">
                  <c:v>2050.0</c:v>
                </c:pt>
                <c:pt idx="22">
                  <c:v>2050.0</c:v>
                </c:pt>
                <c:pt idx="23">
                  <c:v>2050.0</c:v>
                </c:pt>
                <c:pt idx="24">
                  <c:v>2050.0</c:v>
                </c:pt>
                <c:pt idx="25">
                  <c:v>2050.0</c:v>
                </c:pt>
                <c:pt idx="26">
                  <c:v>2050.0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69912"/>
        <c:axId val="2115822328"/>
      </c:scatterChart>
      <c:scatterChart>
        <c:scatterStyle val="lineMarker"/>
        <c:varyColors val="0"/>
        <c:ser>
          <c:idx val="2"/>
          <c:order val="1"/>
          <c:tx>
            <c:v>6m/s Wind</c:v>
          </c:tx>
          <c:spPr>
            <a:ln>
              <a:solidFill>
                <a:srgbClr val="00093A"/>
              </a:solidFill>
            </a:ln>
          </c:spPr>
          <c:marker>
            <c:symbol val="none"/>
          </c:marker>
          <c:xVal>
            <c:numRef>
              <c:f>'Forecast PDF Chart'!$C$18:$U$18</c:f>
              <c:numCache>
                <c:formatCode>0.0</c:formatCode>
                <c:ptCount val="19"/>
                <c:pt idx="0">
                  <c:v>3.0</c:v>
                </c:pt>
                <c:pt idx="1">
                  <c:v>3.333333333333333</c:v>
                </c:pt>
                <c:pt idx="2">
                  <c:v>3.666666666666667</c:v>
                </c:pt>
                <c:pt idx="3">
                  <c:v>4.0</c:v>
                </c:pt>
                <c:pt idx="4">
                  <c:v>4.333333333333333</c:v>
                </c:pt>
                <c:pt idx="5">
                  <c:v>4.666666666666667</c:v>
                </c:pt>
                <c:pt idx="6">
                  <c:v>5.0</c:v>
                </c:pt>
                <c:pt idx="7">
                  <c:v>5.333333333333332</c:v>
                </c:pt>
                <c:pt idx="8">
                  <c:v>5.666666666666667</c:v>
                </c:pt>
                <c:pt idx="9">
                  <c:v>6.0</c:v>
                </c:pt>
                <c:pt idx="10">
                  <c:v>6.333333333333332</c:v>
                </c:pt>
                <c:pt idx="11">
                  <c:v>6.666666666666667</c:v>
                </c:pt>
                <c:pt idx="12">
                  <c:v>7.0</c:v>
                </c:pt>
                <c:pt idx="13">
                  <c:v>7.333333333333332</c:v>
                </c:pt>
                <c:pt idx="14">
                  <c:v>7.666666666666666</c:v>
                </c:pt>
                <c:pt idx="15">
                  <c:v>8.0</c:v>
                </c:pt>
                <c:pt idx="16">
                  <c:v>8.333333333333332</c:v>
                </c:pt>
                <c:pt idx="17">
                  <c:v>8.666666666666665</c:v>
                </c:pt>
                <c:pt idx="18">
                  <c:v>9.0</c:v>
                </c:pt>
              </c:numCache>
            </c:numRef>
          </c:xVal>
          <c:yVal>
            <c:numRef>
              <c:f>'Forecast PDF Chart'!$V$12:$AN$12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ser>
          <c:idx val="4"/>
          <c:order val="4"/>
          <c:tx>
            <c:v>9m/s Wind</c:v>
          </c:tx>
          <c:spPr>
            <a:ln>
              <a:solidFill>
                <a:srgbClr val="2B6813"/>
              </a:solidFill>
            </a:ln>
          </c:spPr>
          <c:marker>
            <c:symbol val="none"/>
          </c:marker>
          <c:xVal>
            <c:numRef>
              <c:f>'Forecast PDF Chart'!$C$21:$U$21</c:f>
              <c:numCache>
                <c:formatCode>0.0</c:formatCode>
                <c:ptCount val="19"/>
                <c:pt idx="0">
                  <c:v>6.0</c:v>
                </c:pt>
                <c:pt idx="1">
                  <c:v>6.333333333333333</c:v>
                </c:pt>
                <c:pt idx="2">
                  <c:v>6.666666666666667</c:v>
                </c:pt>
                <c:pt idx="3">
                  <c:v>7.0</c:v>
                </c:pt>
                <c:pt idx="4">
                  <c:v>7.333333333333333</c:v>
                </c:pt>
                <c:pt idx="5">
                  <c:v>7.666666666666667</c:v>
                </c:pt>
                <c:pt idx="6">
                  <c:v>8.0</c:v>
                </c:pt>
                <c:pt idx="7">
                  <c:v>8.333333333333333</c:v>
                </c:pt>
                <c:pt idx="8">
                  <c:v>8.666666666666665</c:v>
                </c:pt>
                <c:pt idx="9">
                  <c:v>9.0</c:v>
                </c:pt>
                <c:pt idx="10">
                  <c:v>9.333333333333333</c:v>
                </c:pt>
                <c:pt idx="11">
                  <c:v>9.666666666666665</c:v>
                </c:pt>
                <c:pt idx="12">
                  <c:v>10.0</c:v>
                </c:pt>
                <c:pt idx="13">
                  <c:v>10.33333333333333</c:v>
                </c:pt>
                <c:pt idx="14">
                  <c:v>10.66666666666667</c:v>
                </c:pt>
                <c:pt idx="15">
                  <c:v>11.0</c:v>
                </c:pt>
                <c:pt idx="16">
                  <c:v>11.33333333333333</c:v>
                </c:pt>
                <c:pt idx="17">
                  <c:v>11.66666666666667</c:v>
                </c:pt>
                <c:pt idx="18">
                  <c:v>12.0</c:v>
                </c:pt>
              </c:numCache>
            </c:numRef>
          </c:xVal>
          <c:yVal>
            <c:numRef>
              <c:f>'Forecast PDF Chart'!$V$21:$AN$21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ser>
          <c:idx val="9"/>
          <c:order val="5"/>
          <c:tx>
            <c:v>12m/s wind</c:v>
          </c:tx>
          <c:spPr>
            <a:ln>
              <a:solidFill>
                <a:srgbClr val="C14741"/>
              </a:solidFill>
            </a:ln>
          </c:spPr>
          <c:marker>
            <c:symbol val="none"/>
          </c:marker>
          <c:dPt>
            <c:idx val="0"/>
            <c:marker/>
            <c:bubble3D val="0"/>
          </c:dPt>
          <c:xVal>
            <c:numRef>
              <c:f>'Forecast PDF Chart'!$C$24:$U$24</c:f>
              <c:numCache>
                <c:formatCode>0.0</c:formatCode>
                <c:ptCount val="19"/>
                <c:pt idx="0">
                  <c:v>9.0</c:v>
                </c:pt>
                <c:pt idx="1">
                  <c:v>9.333333333333333</c:v>
                </c:pt>
                <c:pt idx="2">
                  <c:v>9.666666666666667</c:v>
                </c:pt>
                <c:pt idx="3">
                  <c:v>10.0</c:v>
                </c:pt>
                <c:pt idx="4">
                  <c:v>10.33333333333333</c:v>
                </c:pt>
                <c:pt idx="5">
                  <c:v>10.66666666666667</c:v>
                </c:pt>
                <c:pt idx="6">
                  <c:v>11.0</c:v>
                </c:pt>
                <c:pt idx="7">
                  <c:v>11.33333333333333</c:v>
                </c:pt>
                <c:pt idx="8">
                  <c:v>11.66666666666667</c:v>
                </c:pt>
                <c:pt idx="9">
                  <c:v>12.0</c:v>
                </c:pt>
                <c:pt idx="10">
                  <c:v>12.33333333333333</c:v>
                </c:pt>
                <c:pt idx="11">
                  <c:v>12.66666666666667</c:v>
                </c:pt>
                <c:pt idx="12">
                  <c:v>13.0</c:v>
                </c:pt>
                <c:pt idx="13">
                  <c:v>13.33333333333333</c:v>
                </c:pt>
                <c:pt idx="14">
                  <c:v>13.66666666666667</c:v>
                </c:pt>
                <c:pt idx="15">
                  <c:v>14.0</c:v>
                </c:pt>
                <c:pt idx="16">
                  <c:v>14.33333333333333</c:v>
                </c:pt>
                <c:pt idx="17">
                  <c:v>14.66666666666667</c:v>
                </c:pt>
                <c:pt idx="18">
                  <c:v>15.0</c:v>
                </c:pt>
              </c:numCache>
            </c:numRef>
          </c:xVal>
          <c:yVal>
            <c:numRef>
              <c:f>'Forecast PDF Chart'!$V$24:$AN$24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86168"/>
        <c:axId val="2115666840"/>
      </c:scatterChart>
      <c:valAx>
        <c:axId val="2115269912"/>
        <c:scaling>
          <c:orientation val="minMax"/>
          <c:max val="1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22328"/>
        <c:crosses val="autoZero"/>
        <c:crossBetween val="midCat"/>
        <c:majorUnit val="2.0"/>
      </c:valAx>
      <c:valAx>
        <c:axId val="2115822328"/>
        <c:scaling>
          <c:orientation val="minMax"/>
          <c:max val="23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Output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69912"/>
        <c:crosses val="autoZero"/>
        <c:crossBetween val="midCat"/>
        <c:dispUnits>
          <c:builtInUnit val="thousands"/>
        </c:dispUnits>
      </c:valAx>
      <c:valAx>
        <c:axId val="2115666840"/>
        <c:scaling>
          <c:orientation val="minMax"/>
          <c:max val="1.0"/>
        </c:scaling>
        <c:delete val="0"/>
        <c:axPos val="r"/>
        <c:numFmt formatCode="0.000" sourceLinked="1"/>
        <c:majorTickMark val="out"/>
        <c:minorTickMark val="none"/>
        <c:tickLblPos val="none"/>
        <c:crossAx val="2115086168"/>
        <c:crosses val="max"/>
        <c:crossBetween val="midCat"/>
      </c:valAx>
      <c:valAx>
        <c:axId val="21150861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11566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3"/>
          <c:tx>
            <c:v>Enercon E-82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EnerconTurbines!$A$11:$A$36</c:f>
              <c:numCache>
                <c:formatCode>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EnerconTurbines!$M$10:$M$36</c:f>
              <c:numCache>
                <c:formatCode>0.0</c:formatCode>
                <c:ptCount val="27"/>
                <c:pt idx="0" formatCode="General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25.0</c:v>
                </c:pt>
                <c:pt idx="4">
                  <c:v>82.0</c:v>
                </c:pt>
                <c:pt idx="5">
                  <c:v>174.0</c:v>
                </c:pt>
                <c:pt idx="6">
                  <c:v>321.0</c:v>
                </c:pt>
                <c:pt idx="7">
                  <c:v>532.0</c:v>
                </c:pt>
                <c:pt idx="8">
                  <c:v>815.0</c:v>
                </c:pt>
                <c:pt idx="9">
                  <c:v>1180.0</c:v>
                </c:pt>
                <c:pt idx="10">
                  <c:v>1612.0</c:v>
                </c:pt>
                <c:pt idx="11">
                  <c:v>1890.0</c:v>
                </c:pt>
                <c:pt idx="12">
                  <c:v>2000.0</c:v>
                </c:pt>
                <c:pt idx="13">
                  <c:v>2050.0</c:v>
                </c:pt>
                <c:pt idx="14">
                  <c:v>2050.0</c:v>
                </c:pt>
                <c:pt idx="15">
                  <c:v>2050.0</c:v>
                </c:pt>
                <c:pt idx="16">
                  <c:v>2050.0</c:v>
                </c:pt>
                <c:pt idx="17">
                  <c:v>2050.0</c:v>
                </c:pt>
                <c:pt idx="18">
                  <c:v>2050.0</c:v>
                </c:pt>
                <c:pt idx="19">
                  <c:v>2050.0</c:v>
                </c:pt>
                <c:pt idx="20">
                  <c:v>2050.0</c:v>
                </c:pt>
                <c:pt idx="21">
                  <c:v>2050.0</c:v>
                </c:pt>
                <c:pt idx="22">
                  <c:v>2050.0</c:v>
                </c:pt>
                <c:pt idx="23">
                  <c:v>2050.0</c:v>
                </c:pt>
                <c:pt idx="24">
                  <c:v>2050.0</c:v>
                </c:pt>
                <c:pt idx="25">
                  <c:v>2050.0</c:v>
                </c:pt>
                <c:pt idx="26">
                  <c:v>2050.0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99880"/>
        <c:axId val="2116519448"/>
      </c:scatterChart>
      <c:scatterChart>
        <c:scatterStyle val="lineMarker"/>
        <c:varyColors val="0"/>
        <c:ser>
          <c:idx val="2"/>
          <c:order val="0"/>
          <c:tx>
            <c:v>6m/s Wind</c:v>
          </c:tx>
          <c:spPr>
            <a:ln>
              <a:solidFill>
                <a:srgbClr val="00093A"/>
              </a:solidFill>
            </a:ln>
          </c:spPr>
          <c:marker>
            <c:symbol val="none"/>
          </c:marker>
          <c:xVal>
            <c:numRef>
              <c:f>'Forecast PDF Chart'!$C$18:$U$18</c:f>
              <c:numCache>
                <c:formatCode>0.0</c:formatCode>
                <c:ptCount val="19"/>
                <c:pt idx="0">
                  <c:v>3.0</c:v>
                </c:pt>
                <c:pt idx="1">
                  <c:v>3.333333333333333</c:v>
                </c:pt>
                <c:pt idx="2">
                  <c:v>3.666666666666667</c:v>
                </c:pt>
                <c:pt idx="3">
                  <c:v>4.0</c:v>
                </c:pt>
                <c:pt idx="4">
                  <c:v>4.333333333333333</c:v>
                </c:pt>
                <c:pt idx="5">
                  <c:v>4.666666666666667</c:v>
                </c:pt>
                <c:pt idx="6">
                  <c:v>5.0</c:v>
                </c:pt>
                <c:pt idx="7">
                  <c:v>5.333333333333332</c:v>
                </c:pt>
                <c:pt idx="8">
                  <c:v>5.666666666666667</c:v>
                </c:pt>
                <c:pt idx="9">
                  <c:v>6.0</c:v>
                </c:pt>
                <c:pt idx="10">
                  <c:v>6.333333333333332</c:v>
                </c:pt>
                <c:pt idx="11">
                  <c:v>6.666666666666667</c:v>
                </c:pt>
                <c:pt idx="12">
                  <c:v>7.0</c:v>
                </c:pt>
                <c:pt idx="13">
                  <c:v>7.333333333333332</c:v>
                </c:pt>
                <c:pt idx="14">
                  <c:v>7.666666666666666</c:v>
                </c:pt>
                <c:pt idx="15">
                  <c:v>8.0</c:v>
                </c:pt>
                <c:pt idx="16">
                  <c:v>8.333333333333332</c:v>
                </c:pt>
                <c:pt idx="17">
                  <c:v>8.666666666666665</c:v>
                </c:pt>
                <c:pt idx="18">
                  <c:v>9.0</c:v>
                </c:pt>
              </c:numCache>
            </c:numRef>
          </c:xVal>
          <c:yVal>
            <c:numRef>
              <c:f>'Forecast PDF Chart'!$V$12:$AN$12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1"/>
        </c:ser>
        <c:ser>
          <c:idx val="4"/>
          <c:order val="1"/>
          <c:tx>
            <c:v>9m/s Wind</c:v>
          </c:tx>
          <c:spPr>
            <a:ln>
              <a:solidFill>
                <a:srgbClr val="2B6813"/>
              </a:solidFill>
            </a:ln>
          </c:spPr>
          <c:marker>
            <c:symbol val="none"/>
          </c:marker>
          <c:xVal>
            <c:numRef>
              <c:f>'Forecast PDF Chart'!$C$21:$U$21</c:f>
              <c:numCache>
                <c:formatCode>0.0</c:formatCode>
                <c:ptCount val="19"/>
                <c:pt idx="0">
                  <c:v>6.0</c:v>
                </c:pt>
                <c:pt idx="1">
                  <c:v>6.333333333333333</c:v>
                </c:pt>
                <c:pt idx="2">
                  <c:v>6.666666666666667</c:v>
                </c:pt>
                <c:pt idx="3">
                  <c:v>7.0</c:v>
                </c:pt>
                <c:pt idx="4">
                  <c:v>7.333333333333333</c:v>
                </c:pt>
                <c:pt idx="5">
                  <c:v>7.666666666666667</c:v>
                </c:pt>
                <c:pt idx="6">
                  <c:v>8.0</c:v>
                </c:pt>
                <c:pt idx="7">
                  <c:v>8.333333333333333</c:v>
                </c:pt>
                <c:pt idx="8">
                  <c:v>8.666666666666665</c:v>
                </c:pt>
                <c:pt idx="9">
                  <c:v>9.0</c:v>
                </c:pt>
                <c:pt idx="10">
                  <c:v>9.333333333333333</c:v>
                </c:pt>
                <c:pt idx="11">
                  <c:v>9.666666666666665</c:v>
                </c:pt>
                <c:pt idx="12">
                  <c:v>10.0</c:v>
                </c:pt>
                <c:pt idx="13">
                  <c:v>10.33333333333333</c:v>
                </c:pt>
                <c:pt idx="14">
                  <c:v>10.66666666666667</c:v>
                </c:pt>
                <c:pt idx="15">
                  <c:v>11.0</c:v>
                </c:pt>
                <c:pt idx="16">
                  <c:v>11.33333333333333</c:v>
                </c:pt>
                <c:pt idx="17">
                  <c:v>11.66666666666667</c:v>
                </c:pt>
                <c:pt idx="18">
                  <c:v>12.0</c:v>
                </c:pt>
              </c:numCache>
            </c:numRef>
          </c:xVal>
          <c:yVal>
            <c:numRef>
              <c:f>'Forecast PDF Chart'!$V$21:$AN$21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1"/>
        </c:ser>
        <c:ser>
          <c:idx val="9"/>
          <c:order val="2"/>
          <c:tx>
            <c:v>12m/s wind</c:v>
          </c:tx>
          <c:spPr>
            <a:ln>
              <a:solidFill>
                <a:srgbClr val="C14741"/>
              </a:solidFill>
            </a:ln>
          </c:spPr>
          <c:marker>
            <c:symbol val="none"/>
          </c:marker>
          <c:xVal>
            <c:numRef>
              <c:f>'Forecast PDF Chart'!$C$24:$U$24</c:f>
              <c:numCache>
                <c:formatCode>0.0</c:formatCode>
                <c:ptCount val="19"/>
                <c:pt idx="0">
                  <c:v>9.0</c:v>
                </c:pt>
                <c:pt idx="1">
                  <c:v>9.333333333333333</c:v>
                </c:pt>
                <c:pt idx="2">
                  <c:v>9.666666666666667</c:v>
                </c:pt>
                <c:pt idx="3">
                  <c:v>10.0</c:v>
                </c:pt>
                <c:pt idx="4">
                  <c:v>10.33333333333333</c:v>
                </c:pt>
                <c:pt idx="5">
                  <c:v>10.66666666666667</c:v>
                </c:pt>
                <c:pt idx="6">
                  <c:v>11.0</c:v>
                </c:pt>
                <c:pt idx="7">
                  <c:v>11.33333333333333</c:v>
                </c:pt>
                <c:pt idx="8">
                  <c:v>11.66666666666667</c:v>
                </c:pt>
                <c:pt idx="9">
                  <c:v>12.0</c:v>
                </c:pt>
                <c:pt idx="10">
                  <c:v>12.33333333333333</c:v>
                </c:pt>
                <c:pt idx="11">
                  <c:v>12.66666666666667</c:v>
                </c:pt>
                <c:pt idx="12">
                  <c:v>13.0</c:v>
                </c:pt>
                <c:pt idx="13">
                  <c:v>13.33333333333333</c:v>
                </c:pt>
                <c:pt idx="14">
                  <c:v>13.66666666666667</c:v>
                </c:pt>
                <c:pt idx="15">
                  <c:v>14.0</c:v>
                </c:pt>
                <c:pt idx="16">
                  <c:v>14.33333333333333</c:v>
                </c:pt>
                <c:pt idx="17">
                  <c:v>14.66666666666667</c:v>
                </c:pt>
                <c:pt idx="18">
                  <c:v>15.0</c:v>
                </c:pt>
              </c:numCache>
            </c:numRef>
          </c:xVal>
          <c:yVal>
            <c:numRef>
              <c:f>'Forecast PDF Chart'!$V$24:$AN$24</c:f>
              <c:numCache>
                <c:formatCode>0.000</c:formatCode>
                <c:ptCount val="19"/>
                <c:pt idx="0">
                  <c:v>0.00230326613169588</c:v>
                </c:pt>
                <c:pt idx="1">
                  <c:v>0.00390639919408025</c:v>
                </c:pt>
                <c:pt idx="2">
                  <c:v>0.00892047468445967</c:v>
                </c:pt>
                <c:pt idx="3">
                  <c:v>0.0182463675745814</c:v>
                </c:pt>
                <c:pt idx="4">
                  <c:v>0.0334306936840408</c:v>
                </c:pt>
                <c:pt idx="5">
                  <c:v>0.0548653033055232</c:v>
                </c:pt>
                <c:pt idx="6">
                  <c:v>0.0806558763892618</c:v>
                </c:pt>
                <c:pt idx="7">
                  <c:v>0.106209157762344</c:v>
                </c:pt>
                <c:pt idx="8">
                  <c:v>0.125278628663109</c:v>
                </c:pt>
                <c:pt idx="9">
                  <c:v>0.132367665221807</c:v>
                </c:pt>
                <c:pt idx="10">
                  <c:v>0.125278628663109</c:v>
                </c:pt>
                <c:pt idx="11">
                  <c:v>0.106209157762344</c:v>
                </c:pt>
                <c:pt idx="12">
                  <c:v>0.0806558763892617</c:v>
                </c:pt>
                <c:pt idx="13">
                  <c:v>0.0548653033055232</c:v>
                </c:pt>
                <c:pt idx="14">
                  <c:v>0.0334306936840408</c:v>
                </c:pt>
                <c:pt idx="15">
                  <c:v>0.0182463675745814</c:v>
                </c:pt>
                <c:pt idx="16">
                  <c:v>0.00892047468445966</c:v>
                </c:pt>
                <c:pt idx="17">
                  <c:v>0.00390639919408031</c:v>
                </c:pt>
                <c:pt idx="18">
                  <c:v>0.00230326613169585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85192"/>
        <c:axId val="-2129604504"/>
      </c:scatterChart>
      <c:valAx>
        <c:axId val="-2093299880"/>
        <c:scaling>
          <c:orientation val="minMax"/>
          <c:max val="1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6519448"/>
        <c:crosses val="autoZero"/>
        <c:crossBetween val="midCat"/>
        <c:majorUnit val="2.0"/>
      </c:valAx>
      <c:valAx>
        <c:axId val="2116519448"/>
        <c:scaling>
          <c:orientation val="minMax"/>
          <c:max val="23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Output (GW)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299880"/>
        <c:crosses val="autoZero"/>
        <c:crossBetween val="midCat"/>
        <c:dispUnits>
          <c:builtInUnit val="thousands"/>
        </c:dispUnits>
      </c:valAx>
      <c:valAx>
        <c:axId val="-2129604504"/>
        <c:scaling>
          <c:orientation val="minMax"/>
          <c:max val="1.0"/>
        </c:scaling>
        <c:delete val="0"/>
        <c:axPos val="r"/>
        <c:numFmt formatCode="0.000" sourceLinked="1"/>
        <c:majorTickMark val="out"/>
        <c:minorTickMark val="none"/>
        <c:tickLblPos val="none"/>
        <c:crossAx val="-2126885192"/>
        <c:crosses val="max"/>
        <c:crossBetween val="midCat"/>
      </c:valAx>
      <c:valAx>
        <c:axId val="-21268851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-2129604504"/>
        <c:crosses val="autoZero"/>
        <c:crossBetween val="midCat"/>
      </c:valAx>
      <c:spPr>
        <a:solidFill>
          <a:schemeClr val="bg1">
            <a:alpha val="58000"/>
          </a:schemeClr>
        </a:solidFill>
      </c:spPr>
    </c:plotArea>
    <c:plotVisOnly val="1"/>
    <c:dispBlanksAs val="gap"/>
    <c:showDLblsOverMax val="0"/>
  </c:chart>
  <c:spPr>
    <a:solidFill>
      <a:schemeClr val="bg1">
        <a:alpha val="50000"/>
      </a:schemeClr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</xdr:row>
      <xdr:rowOff>171450</xdr:rowOff>
    </xdr:from>
    <xdr:to>
      <xdr:col>15</xdr:col>
      <xdr:colOff>514350</xdr:colOff>
      <xdr:row>18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42</xdr:row>
      <xdr:rowOff>95250</xdr:rowOff>
    </xdr:from>
    <xdr:to>
      <xdr:col>11</xdr:col>
      <xdr:colOff>730250</xdr:colOff>
      <xdr:row>56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23</xdr:row>
      <xdr:rowOff>95250</xdr:rowOff>
    </xdr:from>
    <xdr:to>
      <xdr:col>13</xdr:col>
      <xdr:colOff>647700</xdr:colOff>
      <xdr:row>38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863600</xdr:colOff>
      <xdr:row>26</xdr:row>
      <xdr:rowOff>177800</xdr:rowOff>
    </xdr:from>
    <xdr:to>
      <xdr:col>4</xdr:col>
      <xdr:colOff>482600</xdr:colOff>
      <xdr:row>41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533400</xdr:colOff>
      <xdr:row>11</xdr:row>
      <xdr:rowOff>107950</xdr:rowOff>
    </xdr:from>
    <xdr:to>
      <xdr:col>109</xdr:col>
      <xdr:colOff>406400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482600</xdr:colOff>
      <xdr:row>0</xdr:row>
      <xdr:rowOff>95250</xdr:rowOff>
    </xdr:from>
    <xdr:to>
      <xdr:col>125</xdr:col>
      <xdr:colOff>355600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508000</xdr:colOff>
      <xdr:row>17</xdr:row>
      <xdr:rowOff>101600</xdr:rowOff>
    </xdr:from>
    <xdr:to>
      <xdr:col>123</xdr:col>
      <xdr:colOff>25400</xdr:colOff>
      <xdr:row>36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393700</xdr:colOff>
      <xdr:row>37</xdr:row>
      <xdr:rowOff>38100</xdr:rowOff>
    </xdr:from>
    <xdr:to>
      <xdr:col>13</xdr:col>
      <xdr:colOff>165100</xdr:colOff>
      <xdr:row>55</xdr:row>
      <xdr:rowOff>139700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6600" y="6769100"/>
          <a:ext cx="6248400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1346200</xdr:colOff>
      <xdr:row>37</xdr:row>
      <xdr:rowOff>63500</xdr:rowOff>
    </xdr:from>
    <xdr:to>
      <xdr:col>7</xdr:col>
      <xdr:colOff>0</xdr:colOff>
      <xdr:row>56</xdr:row>
      <xdr:rowOff>50800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6794500"/>
          <a:ext cx="6451600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18" workbookViewId="0">
      <selection activeCell="B25" sqref="B25"/>
    </sheetView>
  </sheetViews>
  <sheetFormatPr baseColWidth="10" defaultRowHeight="15" x14ac:dyDescent="0"/>
  <cols>
    <col min="1" max="1" width="13.6640625" customWidth="1"/>
  </cols>
  <sheetData>
    <row r="1" spans="1:25">
      <c r="A1" t="s">
        <v>57</v>
      </c>
    </row>
    <row r="2" spans="1:25">
      <c r="B2" s="6"/>
    </row>
    <row r="3" spans="1:25">
      <c r="A3" t="s">
        <v>41</v>
      </c>
      <c r="B3" s="7" t="s">
        <v>59</v>
      </c>
    </row>
    <row r="4" spans="1:25">
      <c r="B4" t="s">
        <v>61</v>
      </c>
    </row>
    <row r="5" spans="1:25">
      <c r="A5" t="s">
        <v>56</v>
      </c>
      <c r="B5" s="7" t="s">
        <v>42</v>
      </c>
    </row>
    <row r="6" spans="1:25">
      <c r="B6" t="s">
        <v>43</v>
      </c>
    </row>
    <row r="8" spans="1:25">
      <c r="A8" s="1" t="s">
        <v>58</v>
      </c>
    </row>
    <row r="9" spans="1:25">
      <c r="A9" t="s">
        <v>12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O9" s="2" t="s">
        <v>27</v>
      </c>
      <c r="P9" s="2" t="s">
        <v>28</v>
      </c>
      <c r="Q9" s="2" t="s">
        <v>29</v>
      </c>
      <c r="R9" s="2" t="s">
        <v>30</v>
      </c>
      <c r="S9" s="2" t="s">
        <v>31</v>
      </c>
      <c r="T9" s="2" t="s">
        <v>32</v>
      </c>
      <c r="U9" s="2" t="s">
        <v>33</v>
      </c>
      <c r="V9" s="2" t="s">
        <v>34</v>
      </c>
      <c r="W9" s="2" t="s">
        <v>35</v>
      </c>
      <c r="X9" s="2" t="s">
        <v>36</v>
      </c>
      <c r="Y9" s="2" t="s">
        <v>37</v>
      </c>
    </row>
    <row r="10" spans="1:25">
      <c r="A10" t="s">
        <v>0</v>
      </c>
      <c r="B10">
        <v>2.8</v>
      </c>
      <c r="C10">
        <v>4.2</v>
      </c>
      <c r="D10">
        <v>3.1</v>
      </c>
      <c r="E10">
        <v>3.7</v>
      </c>
      <c r="F10">
        <v>2.5</v>
      </c>
      <c r="G10">
        <v>0.4</v>
      </c>
      <c r="H10">
        <v>2.2999999999999998</v>
      </c>
      <c r="I10">
        <v>2.2000000000000002</v>
      </c>
      <c r="J10">
        <v>4.2</v>
      </c>
      <c r="K10">
        <v>5.9</v>
      </c>
      <c r="L10">
        <v>7.6</v>
      </c>
      <c r="M10">
        <v>5.7</v>
      </c>
      <c r="N10">
        <v>4.7</v>
      </c>
      <c r="O10">
        <v>3.3</v>
      </c>
      <c r="P10">
        <v>2.8</v>
      </c>
      <c r="Q10">
        <v>2.2999999999999998</v>
      </c>
      <c r="R10">
        <v>4</v>
      </c>
      <c r="S10">
        <v>8.6</v>
      </c>
      <c r="T10">
        <v>4.2</v>
      </c>
      <c r="U10">
        <v>2.7</v>
      </c>
      <c r="V10">
        <v>1.6</v>
      </c>
      <c r="W10">
        <v>2.7</v>
      </c>
      <c r="X10">
        <v>1.4</v>
      </c>
      <c r="Y10">
        <v>1.6</v>
      </c>
    </row>
    <row r="11" spans="1:25">
      <c r="A11" t="s">
        <v>1</v>
      </c>
      <c r="B11">
        <v>3.6</v>
      </c>
      <c r="C11">
        <v>4</v>
      </c>
      <c r="D11">
        <v>2.9</v>
      </c>
      <c r="E11">
        <v>2.9</v>
      </c>
      <c r="F11">
        <v>1.5</v>
      </c>
      <c r="G11">
        <v>1.8</v>
      </c>
      <c r="H11">
        <v>5.2</v>
      </c>
      <c r="I11">
        <v>3.5</v>
      </c>
      <c r="J11">
        <v>4.9000000000000004</v>
      </c>
      <c r="K11">
        <v>6</v>
      </c>
      <c r="L11">
        <v>5.0999999999999996</v>
      </c>
      <c r="M11">
        <v>5.2</v>
      </c>
      <c r="N11">
        <v>5.3</v>
      </c>
      <c r="O11">
        <v>4.2</v>
      </c>
      <c r="P11">
        <v>4.3</v>
      </c>
      <c r="Q11">
        <v>3.5</v>
      </c>
      <c r="R11">
        <v>3.8</v>
      </c>
      <c r="S11">
        <v>8.6</v>
      </c>
      <c r="T11">
        <v>5.5</v>
      </c>
      <c r="U11">
        <v>1.9</v>
      </c>
      <c r="V11">
        <v>1.4</v>
      </c>
      <c r="W11">
        <v>3.1</v>
      </c>
      <c r="X11">
        <v>1.9</v>
      </c>
      <c r="Y11">
        <v>2.2000000000000002</v>
      </c>
    </row>
    <row r="12" spans="1:25">
      <c r="A12" t="s">
        <v>2</v>
      </c>
      <c r="B12">
        <v>5.5</v>
      </c>
      <c r="C12">
        <v>5.3</v>
      </c>
      <c r="D12">
        <v>4.5999999999999996</v>
      </c>
      <c r="E12">
        <v>4.2</v>
      </c>
      <c r="F12">
        <v>2.6</v>
      </c>
      <c r="G12">
        <v>3.3</v>
      </c>
      <c r="H12">
        <v>7.1</v>
      </c>
      <c r="I12">
        <v>7.9</v>
      </c>
      <c r="J12">
        <v>6.8</v>
      </c>
      <c r="K12">
        <v>5.7</v>
      </c>
      <c r="L12">
        <v>4.2</v>
      </c>
      <c r="M12">
        <v>3.4</v>
      </c>
      <c r="N12">
        <v>2.8</v>
      </c>
      <c r="O12">
        <v>2.6</v>
      </c>
      <c r="P12">
        <v>2.7</v>
      </c>
      <c r="Q12">
        <v>2.2999999999999998</v>
      </c>
      <c r="R12">
        <v>2.9</v>
      </c>
      <c r="S12">
        <v>7.7</v>
      </c>
      <c r="T12">
        <v>6.8</v>
      </c>
      <c r="U12">
        <v>2.1</v>
      </c>
      <c r="V12">
        <v>1.1000000000000001</v>
      </c>
      <c r="W12">
        <v>3</v>
      </c>
      <c r="X12">
        <v>1.5</v>
      </c>
      <c r="Y12">
        <v>2.8</v>
      </c>
    </row>
    <row r="13" spans="1:25">
      <c r="A13" t="s">
        <v>3</v>
      </c>
      <c r="B13">
        <v>3.1</v>
      </c>
      <c r="C13">
        <v>3.6</v>
      </c>
      <c r="D13">
        <v>5</v>
      </c>
      <c r="E13">
        <v>4</v>
      </c>
      <c r="F13">
        <v>2.4</v>
      </c>
      <c r="G13">
        <v>2.5</v>
      </c>
      <c r="H13">
        <v>8.5</v>
      </c>
      <c r="I13">
        <v>11.6</v>
      </c>
      <c r="J13">
        <v>10</v>
      </c>
      <c r="K13">
        <v>5.6</v>
      </c>
      <c r="L13">
        <v>4.2</v>
      </c>
      <c r="M13">
        <v>3.4</v>
      </c>
      <c r="N13">
        <v>3.2</v>
      </c>
      <c r="O13">
        <v>2.5</v>
      </c>
      <c r="P13">
        <v>2.1</v>
      </c>
      <c r="Q13">
        <v>2.1</v>
      </c>
      <c r="R13">
        <v>3.5</v>
      </c>
      <c r="S13">
        <v>9.1999999999999993</v>
      </c>
      <c r="T13">
        <v>8.1999999999999993</v>
      </c>
      <c r="U13">
        <v>4.0999999999999996</v>
      </c>
      <c r="V13">
        <v>1</v>
      </c>
      <c r="W13">
        <v>0.8</v>
      </c>
      <c r="X13">
        <v>0</v>
      </c>
      <c r="Y13">
        <v>1.4</v>
      </c>
    </row>
    <row r="14" spans="1:25">
      <c r="A14" t="s">
        <v>4</v>
      </c>
      <c r="B14">
        <v>3.6</v>
      </c>
      <c r="C14">
        <v>3.3</v>
      </c>
      <c r="D14">
        <v>4.3</v>
      </c>
      <c r="E14">
        <v>4.3</v>
      </c>
      <c r="F14">
        <v>4.2</v>
      </c>
      <c r="G14">
        <v>3.3</v>
      </c>
      <c r="H14">
        <v>8.6999999999999993</v>
      </c>
      <c r="I14">
        <v>8.8000000000000007</v>
      </c>
      <c r="J14">
        <v>8.1</v>
      </c>
      <c r="K14">
        <v>5.7</v>
      </c>
      <c r="L14">
        <v>6</v>
      </c>
      <c r="M14">
        <v>4.4000000000000004</v>
      </c>
      <c r="N14">
        <v>3.6</v>
      </c>
      <c r="O14">
        <v>3.8</v>
      </c>
      <c r="P14">
        <v>3.9</v>
      </c>
      <c r="Q14">
        <v>4.2</v>
      </c>
      <c r="R14">
        <v>4.7</v>
      </c>
      <c r="S14">
        <v>11.6</v>
      </c>
      <c r="T14">
        <v>5.9</v>
      </c>
      <c r="U14">
        <v>0.6</v>
      </c>
      <c r="V14">
        <v>0</v>
      </c>
      <c r="W14">
        <v>1</v>
      </c>
      <c r="X14">
        <v>1.4</v>
      </c>
      <c r="Y14">
        <v>2.5</v>
      </c>
    </row>
    <row r="15" spans="1:25">
      <c r="A15" t="s">
        <v>5</v>
      </c>
      <c r="B15">
        <v>2.2999999999999998</v>
      </c>
      <c r="C15">
        <v>2.6</v>
      </c>
      <c r="D15">
        <v>3.3</v>
      </c>
      <c r="E15">
        <v>3.7</v>
      </c>
      <c r="F15">
        <v>3.9</v>
      </c>
      <c r="G15">
        <v>2.4</v>
      </c>
      <c r="H15">
        <v>8.5</v>
      </c>
      <c r="I15">
        <v>8.1999999999999993</v>
      </c>
      <c r="J15">
        <v>6.6</v>
      </c>
      <c r="K15">
        <v>4.5</v>
      </c>
      <c r="L15">
        <v>4.2</v>
      </c>
      <c r="M15">
        <v>3.1</v>
      </c>
      <c r="N15">
        <v>2.5</v>
      </c>
      <c r="O15">
        <v>2.5</v>
      </c>
      <c r="P15">
        <v>0.7</v>
      </c>
      <c r="Q15">
        <v>0.2</v>
      </c>
      <c r="R15">
        <v>1.3</v>
      </c>
      <c r="S15">
        <v>7.5</v>
      </c>
      <c r="T15">
        <v>3.3</v>
      </c>
      <c r="U15">
        <v>1.7</v>
      </c>
      <c r="V15">
        <v>0.7</v>
      </c>
      <c r="W15">
        <v>0.3</v>
      </c>
      <c r="X15">
        <v>0.6</v>
      </c>
      <c r="Y15">
        <v>1.3</v>
      </c>
    </row>
    <row r="16" spans="1:25">
      <c r="A16" t="s">
        <v>6</v>
      </c>
      <c r="B16">
        <v>1</v>
      </c>
      <c r="C16">
        <v>2.8</v>
      </c>
      <c r="D16">
        <v>4.4000000000000004</v>
      </c>
      <c r="E16">
        <v>3.7</v>
      </c>
      <c r="F16">
        <v>3</v>
      </c>
      <c r="G16">
        <v>3.2</v>
      </c>
      <c r="H16">
        <v>11.2</v>
      </c>
      <c r="I16">
        <v>10.199999999999999</v>
      </c>
      <c r="J16">
        <v>6.5</v>
      </c>
      <c r="K16">
        <v>5.3</v>
      </c>
      <c r="L16">
        <v>3.3</v>
      </c>
      <c r="M16">
        <v>2.2000000000000002</v>
      </c>
      <c r="N16">
        <v>1.4</v>
      </c>
      <c r="O16">
        <v>0.4</v>
      </c>
      <c r="P16">
        <v>-0.9</v>
      </c>
      <c r="Q16">
        <v>-1.3</v>
      </c>
      <c r="R16">
        <v>0.3</v>
      </c>
      <c r="S16">
        <v>3.4</v>
      </c>
      <c r="T16">
        <v>0.9</v>
      </c>
      <c r="U16">
        <v>1.1000000000000001</v>
      </c>
      <c r="V16">
        <v>0.1</v>
      </c>
      <c r="W16">
        <v>0</v>
      </c>
      <c r="X16">
        <v>1</v>
      </c>
      <c r="Y16">
        <v>1.2</v>
      </c>
    </row>
    <row r="17" spans="1:25">
      <c r="A17" t="s">
        <v>7</v>
      </c>
      <c r="B17">
        <v>1.4</v>
      </c>
      <c r="C17">
        <v>3.8</v>
      </c>
      <c r="D17">
        <v>4.5</v>
      </c>
      <c r="E17">
        <v>4.5</v>
      </c>
      <c r="F17">
        <v>2.2000000000000002</v>
      </c>
      <c r="G17">
        <v>0.9</v>
      </c>
      <c r="H17">
        <v>6.3</v>
      </c>
      <c r="I17">
        <v>6.8</v>
      </c>
      <c r="J17">
        <v>6.6</v>
      </c>
      <c r="K17">
        <v>6.6</v>
      </c>
      <c r="L17">
        <v>3.2</v>
      </c>
      <c r="M17">
        <v>2.6</v>
      </c>
      <c r="N17">
        <v>2.1</v>
      </c>
      <c r="O17">
        <v>1.2</v>
      </c>
      <c r="P17">
        <v>1.4</v>
      </c>
      <c r="Q17">
        <v>1.3</v>
      </c>
      <c r="R17">
        <v>1.3</v>
      </c>
      <c r="S17">
        <v>4.5999999999999996</v>
      </c>
      <c r="T17">
        <v>1.2</v>
      </c>
      <c r="U17">
        <v>0.9</v>
      </c>
      <c r="V17">
        <v>0.7</v>
      </c>
      <c r="W17">
        <v>0.8</v>
      </c>
      <c r="X17">
        <v>1.1000000000000001</v>
      </c>
      <c r="Y17">
        <v>1.3</v>
      </c>
    </row>
    <row r="18" spans="1:25">
      <c r="A18" t="s">
        <v>8</v>
      </c>
      <c r="B18">
        <v>3.2</v>
      </c>
      <c r="C18">
        <v>4</v>
      </c>
      <c r="D18">
        <v>3.7</v>
      </c>
      <c r="E18">
        <v>3.5</v>
      </c>
      <c r="F18">
        <v>1.8</v>
      </c>
      <c r="G18">
        <v>1.9</v>
      </c>
      <c r="H18">
        <v>6.9</v>
      </c>
      <c r="I18">
        <v>7.7</v>
      </c>
      <c r="J18">
        <v>8.3000000000000007</v>
      </c>
      <c r="K18">
        <v>6.9</v>
      </c>
      <c r="L18">
        <v>3.5</v>
      </c>
      <c r="M18">
        <v>4.8</v>
      </c>
      <c r="N18">
        <v>3.8</v>
      </c>
      <c r="O18">
        <v>2.2999999999999998</v>
      </c>
      <c r="P18">
        <v>1.6</v>
      </c>
      <c r="Q18">
        <v>1.2</v>
      </c>
      <c r="R18">
        <v>3</v>
      </c>
      <c r="S18">
        <v>9.1999999999999993</v>
      </c>
      <c r="T18">
        <v>3.1</v>
      </c>
      <c r="U18">
        <v>0.9</v>
      </c>
      <c r="V18">
        <v>0.1</v>
      </c>
      <c r="W18">
        <v>0.4</v>
      </c>
      <c r="X18">
        <v>0.8</v>
      </c>
      <c r="Y18">
        <v>1.9</v>
      </c>
    </row>
    <row r="19" spans="1:25">
      <c r="A19" t="s">
        <v>9</v>
      </c>
      <c r="B19">
        <v>3.4</v>
      </c>
      <c r="C19">
        <v>2.8</v>
      </c>
      <c r="D19">
        <v>2.4</v>
      </c>
      <c r="E19">
        <v>2.2000000000000002</v>
      </c>
      <c r="F19">
        <v>1.7</v>
      </c>
      <c r="G19">
        <v>1.8</v>
      </c>
      <c r="H19">
        <v>5</v>
      </c>
      <c r="I19">
        <v>5.8</v>
      </c>
      <c r="J19">
        <v>6.1</v>
      </c>
      <c r="K19">
        <v>5.9</v>
      </c>
      <c r="L19">
        <v>4</v>
      </c>
      <c r="M19">
        <v>5.4</v>
      </c>
      <c r="N19">
        <v>3.2</v>
      </c>
      <c r="O19">
        <v>2.2000000000000002</v>
      </c>
      <c r="P19">
        <v>1.2</v>
      </c>
      <c r="Q19">
        <v>1.7</v>
      </c>
      <c r="R19">
        <v>3.1</v>
      </c>
      <c r="S19">
        <v>6.8</v>
      </c>
      <c r="T19">
        <v>0.8</v>
      </c>
      <c r="U19">
        <v>2.1</v>
      </c>
      <c r="V19">
        <v>0</v>
      </c>
      <c r="W19">
        <v>0.2</v>
      </c>
      <c r="X19">
        <v>1.8</v>
      </c>
      <c r="Y19">
        <v>2.5</v>
      </c>
    </row>
    <row r="20" spans="1:25">
      <c r="A20" t="s">
        <v>10</v>
      </c>
      <c r="B20">
        <v>2.7</v>
      </c>
      <c r="C20">
        <v>3.2</v>
      </c>
      <c r="D20">
        <v>3.6</v>
      </c>
      <c r="E20">
        <v>3</v>
      </c>
      <c r="F20">
        <v>2.2000000000000002</v>
      </c>
      <c r="G20">
        <v>2.2999999999999998</v>
      </c>
      <c r="H20">
        <v>4.5999999999999996</v>
      </c>
      <c r="I20">
        <v>5.3</v>
      </c>
      <c r="J20">
        <v>6.9</v>
      </c>
      <c r="K20">
        <v>6.8</v>
      </c>
      <c r="L20">
        <v>5.0999999999999996</v>
      </c>
      <c r="M20">
        <v>5.6</v>
      </c>
      <c r="N20">
        <v>4.0999999999999996</v>
      </c>
      <c r="O20">
        <v>3.7</v>
      </c>
      <c r="P20">
        <v>1.8</v>
      </c>
      <c r="Q20">
        <v>1.7</v>
      </c>
      <c r="R20">
        <v>5.8</v>
      </c>
      <c r="S20">
        <v>12.8</v>
      </c>
      <c r="T20">
        <v>4.8</v>
      </c>
      <c r="U20">
        <v>3.8</v>
      </c>
      <c r="V20">
        <v>1</v>
      </c>
      <c r="W20">
        <v>1.6</v>
      </c>
      <c r="X20">
        <v>2.2000000000000002</v>
      </c>
      <c r="Y20">
        <v>1.4</v>
      </c>
    </row>
    <row r="21" spans="1:25">
      <c r="A21" t="s">
        <v>11</v>
      </c>
      <c r="B21">
        <v>2.8</v>
      </c>
      <c r="C21">
        <v>2.4</v>
      </c>
      <c r="D21">
        <v>1.4</v>
      </c>
      <c r="E21">
        <v>2.1</v>
      </c>
      <c r="F21">
        <v>1.2</v>
      </c>
      <c r="G21">
        <v>0.4</v>
      </c>
      <c r="H21">
        <v>2.8</v>
      </c>
      <c r="I21">
        <v>2.7</v>
      </c>
      <c r="J21">
        <v>3.8</v>
      </c>
      <c r="K21">
        <v>4.5999999999999996</v>
      </c>
      <c r="L21">
        <v>6.8</v>
      </c>
      <c r="M21">
        <v>7</v>
      </c>
      <c r="N21">
        <v>6</v>
      </c>
      <c r="O21">
        <v>4.4000000000000004</v>
      </c>
      <c r="P21">
        <v>3.3</v>
      </c>
      <c r="Q21">
        <v>3</v>
      </c>
      <c r="R21">
        <v>5</v>
      </c>
      <c r="S21">
        <v>9.9</v>
      </c>
      <c r="T21">
        <v>4.3</v>
      </c>
      <c r="U21">
        <v>2.6</v>
      </c>
      <c r="V21">
        <v>2.1</v>
      </c>
      <c r="W21">
        <v>4.3</v>
      </c>
      <c r="X21">
        <v>2</v>
      </c>
      <c r="Y21">
        <v>1.5</v>
      </c>
    </row>
    <row r="23" spans="1:25">
      <c r="A23" t="s">
        <v>13</v>
      </c>
      <c r="B23" s="3">
        <f>AVERAGE(B10:B21)</f>
        <v>2.9499999999999997</v>
      </c>
      <c r="C23" s="3">
        <f t="shared" ref="C23:Y23" si="0">AVERAGE(C10:C21)</f>
        <v>3.5000000000000004</v>
      </c>
      <c r="D23" s="3">
        <f t="shared" si="0"/>
        <v>3.6</v>
      </c>
      <c r="E23" s="3">
        <f t="shared" si="0"/>
        <v>3.4833333333333338</v>
      </c>
      <c r="F23" s="3">
        <f t="shared" si="0"/>
        <v>2.4333333333333331</v>
      </c>
      <c r="G23" s="3">
        <f t="shared" si="0"/>
        <v>2.0166666666666666</v>
      </c>
      <c r="H23" s="3">
        <f t="shared" si="0"/>
        <v>6.4249999999999998</v>
      </c>
      <c r="I23" s="3">
        <f t="shared" si="0"/>
        <v>6.7250000000000005</v>
      </c>
      <c r="J23" s="3">
        <f t="shared" si="0"/>
        <v>6.5666666666666664</v>
      </c>
      <c r="K23" s="3">
        <f t="shared" si="0"/>
        <v>5.791666666666667</v>
      </c>
      <c r="L23" s="3">
        <f t="shared" si="0"/>
        <v>4.7666666666666666</v>
      </c>
      <c r="M23" s="3">
        <f t="shared" si="0"/>
        <v>4.4000000000000004</v>
      </c>
      <c r="N23" s="3">
        <f t="shared" si="0"/>
        <v>3.5583333333333336</v>
      </c>
      <c r="O23" s="3">
        <f t="shared" si="0"/>
        <v>2.7583333333333329</v>
      </c>
      <c r="P23" s="3">
        <f t="shared" si="0"/>
        <v>2.0750000000000002</v>
      </c>
      <c r="Q23" s="3">
        <f t="shared" si="0"/>
        <v>1.8499999999999996</v>
      </c>
      <c r="R23" s="3">
        <f t="shared" si="0"/>
        <v>3.2250000000000001</v>
      </c>
      <c r="S23" s="3">
        <f t="shared" si="0"/>
        <v>8.3249999999999993</v>
      </c>
      <c r="T23" s="3">
        <f t="shared" si="0"/>
        <v>4.083333333333333</v>
      </c>
      <c r="U23" s="3">
        <f t="shared" si="0"/>
        <v>2.0416666666666665</v>
      </c>
      <c r="V23" s="3">
        <f t="shared" si="0"/>
        <v>0.81666666666666654</v>
      </c>
      <c r="W23" s="3">
        <f t="shared" si="0"/>
        <v>1.5166666666666668</v>
      </c>
      <c r="X23" s="3">
        <f t="shared" si="0"/>
        <v>1.3083333333333333</v>
      </c>
      <c r="Y23" s="3">
        <f t="shared" si="0"/>
        <v>1.7999999999999998</v>
      </c>
    </row>
    <row r="25" spans="1:25">
      <c r="A25" t="s">
        <v>38</v>
      </c>
      <c r="B25" s="5">
        <f>AVERAGE(B10:Y21)</f>
        <v>3.584027777777778</v>
      </c>
      <c r="C25" t="s">
        <v>39</v>
      </c>
    </row>
    <row r="26" spans="1:25">
      <c r="B26" s="4">
        <f>B25/1000</f>
        <v>3.584027777777778E-3</v>
      </c>
      <c r="C26" t="s">
        <v>40</v>
      </c>
    </row>
    <row r="29" spans="1:25">
      <c r="A29" s="1" t="s">
        <v>60</v>
      </c>
    </row>
    <row r="30" spans="1:25">
      <c r="A30" t="s">
        <v>12</v>
      </c>
      <c r="B30" s="2" t="s">
        <v>14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19</v>
      </c>
      <c r="H30" s="2" t="s">
        <v>20</v>
      </c>
      <c r="I30" s="2" t="s">
        <v>21</v>
      </c>
      <c r="J30" s="2" t="s">
        <v>22</v>
      </c>
      <c r="K30" s="2" t="s">
        <v>23</v>
      </c>
      <c r="L30" s="2" t="s">
        <v>24</v>
      </c>
      <c r="M30" s="2" t="s">
        <v>25</v>
      </c>
      <c r="N30" s="2" t="s">
        <v>26</v>
      </c>
      <c r="O30" s="2" t="s">
        <v>27</v>
      </c>
      <c r="P30" s="2" t="s">
        <v>28</v>
      </c>
      <c r="Q30" s="2" t="s">
        <v>29</v>
      </c>
      <c r="R30" s="2" t="s">
        <v>30</v>
      </c>
      <c r="S30" s="2" t="s">
        <v>31</v>
      </c>
      <c r="T30" s="2" t="s">
        <v>32</v>
      </c>
      <c r="U30" s="2" t="s">
        <v>33</v>
      </c>
      <c r="V30" s="2" t="s">
        <v>34</v>
      </c>
      <c r="W30" s="2" t="s">
        <v>35</v>
      </c>
      <c r="X30" s="2" t="s">
        <v>36</v>
      </c>
      <c r="Y30" s="2" t="s">
        <v>37</v>
      </c>
    </row>
    <row r="31" spans="1:25">
      <c r="A31" t="s">
        <v>0</v>
      </c>
      <c r="B31">
        <v>1.2</v>
      </c>
      <c r="C31">
        <v>1.7</v>
      </c>
      <c r="D31">
        <v>2.2000000000000002</v>
      </c>
      <c r="E31">
        <v>2.9</v>
      </c>
      <c r="F31">
        <v>2.5</v>
      </c>
      <c r="G31">
        <v>1</v>
      </c>
      <c r="H31">
        <v>0.8</v>
      </c>
      <c r="I31">
        <v>2.5</v>
      </c>
      <c r="J31">
        <v>-0.2</v>
      </c>
      <c r="K31">
        <v>-0.5</v>
      </c>
      <c r="L31">
        <v>-0.2</v>
      </c>
      <c r="M31">
        <v>2.4</v>
      </c>
      <c r="N31">
        <v>4</v>
      </c>
      <c r="O31">
        <v>3.6</v>
      </c>
      <c r="P31">
        <v>4</v>
      </c>
      <c r="Q31">
        <v>3.5</v>
      </c>
      <c r="R31">
        <v>2.7</v>
      </c>
      <c r="S31">
        <v>5.0999999999999996</v>
      </c>
      <c r="T31">
        <v>7.8</v>
      </c>
      <c r="U31">
        <v>10.4</v>
      </c>
      <c r="V31">
        <v>8.4</v>
      </c>
      <c r="W31">
        <v>5.2</v>
      </c>
      <c r="X31">
        <v>5.2</v>
      </c>
      <c r="Y31">
        <v>3.6</v>
      </c>
    </row>
    <row r="32" spans="1:25">
      <c r="A32" t="s">
        <v>1</v>
      </c>
      <c r="B32">
        <v>2.7</v>
      </c>
      <c r="C32">
        <v>3.6</v>
      </c>
      <c r="D32">
        <v>3.8</v>
      </c>
      <c r="E32">
        <v>4.4000000000000004</v>
      </c>
      <c r="F32">
        <v>3.3</v>
      </c>
      <c r="G32">
        <v>1.7</v>
      </c>
      <c r="H32">
        <v>0.5</v>
      </c>
      <c r="I32">
        <v>2.5</v>
      </c>
      <c r="J32">
        <v>2</v>
      </c>
      <c r="K32">
        <v>2.2999999999999998</v>
      </c>
      <c r="L32">
        <v>2.1</v>
      </c>
      <c r="M32">
        <v>2.2999999999999998</v>
      </c>
      <c r="N32">
        <v>2.8</v>
      </c>
      <c r="O32">
        <v>3.7</v>
      </c>
      <c r="P32">
        <v>3.7</v>
      </c>
      <c r="Q32">
        <v>2.6</v>
      </c>
      <c r="R32">
        <v>2.2999999999999998</v>
      </c>
      <c r="S32">
        <v>6.9</v>
      </c>
      <c r="T32">
        <v>7.2</v>
      </c>
      <c r="U32">
        <v>10</v>
      </c>
      <c r="V32">
        <v>11</v>
      </c>
      <c r="W32">
        <v>7.3</v>
      </c>
      <c r="X32">
        <v>7.1</v>
      </c>
      <c r="Y32">
        <v>4.7</v>
      </c>
    </row>
    <row r="33" spans="1:25">
      <c r="A33" t="s">
        <v>2</v>
      </c>
      <c r="B33">
        <v>2.9</v>
      </c>
      <c r="C33">
        <v>3.8</v>
      </c>
      <c r="D33">
        <v>3.1</v>
      </c>
      <c r="E33">
        <v>2.2999999999999998</v>
      </c>
      <c r="F33">
        <v>2.2000000000000002</v>
      </c>
      <c r="G33">
        <v>2.2000000000000002</v>
      </c>
      <c r="H33">
        <v>1.9</v>
      </c>
      <c r="I33">
        <v>0.9</v>
      </c>
      <c r="J33">
        <v>0.4</v>
      </c>
      <c r="K33">
        <v>3.7</v>
      </c>
      <c r="L33">
        <v>4</v>
      </c>
      <c r="M33">
        <v>2.1</v>
      </c>
      <c r="N33">
        <v>1.6</v>
      </c>
      <c r="O33">
        <v>2.2999999999999998</v>
      </c>
      <c r="P33">
        <v>3.2</v>
      </c>
      <c r="Q33">
        <v>3.9</v>
      </c>
      <c r="R33">
        <v>3.2</v>
      </c>
      <c r="S33">
        <v>6.1</v>
      </c>
      <c r="T33">
        <v>6.1</v>
      </c>
      <c r="U33">
        <v>8.3000000000000007</v>
      </c>
      <c r="V33">
        <v>9.5</v>
      </c>
      <c r="W33">
        <v>6.5</v>
      </c>
      <c r="X33">
        <v>5.2</v>
      </c>
      <c r="Y33">
        <v>3.6</v>
      </c>
    </row>
    <row r="34" spans="1:25">
      <c r="A34" t="s">
        <v>3</v>
      </c>
      <c r="B34">
        <v>4.3</v>
      </c>
      <c r="C34">
        <v>4.5</v>
      </c>
      <c r="D34">
        <v>3.4</v>
      </c>
      <c r="E34">
        <v>3</v>
      </c>
      <c r="F34">
        <v>4.0999999999999996</v>
      </c>
      <c r="G34">
        <v>2.8</v>
      </c>
      <c r="H34">
        <v>2.4</v>
      </c>
      <c r="I34">
        <v>1.3</v>
      </c>
      <c r="J34">
        <v>0.6</v>
      </c>
      <c r="K34">
        <v>2.9</v>
      </c>
      <c r="L34">
        <v>4.5</v>
      </c>
      <c r="M34">
        <v>3.3</v>
      </c>
      <c r="N34">
        <v>1.4</v>
      </c>
      <c r="O34">
        <v>2.5</v>
      </c>
      <c r="P34">
        <v>4.0999999999999996</v>
      </c>
      <c r="Q34">
        <v>4.5</v>
      </c>
      <c r="R34">
        <v>4.5</v>
      </c>
      <c r="S34">
        <v>7.3</v>
      </c>
      <c r="T34">
        <v>7.3</v>
      </c>
      <c r="U34">
        <v>10.7</v>
      </c>
      <c r="V34">
        <v>9.5</v>
      </c>
      <c r="W34">
        <v>7.4</v>
      </c>
      <c r="X34">
        <v>5.0999999999999996</v>
      </c>
      <c r="Y34">
        <v>3</v>
      </c>
    </row>
    <row r="35" spans="1:25">
      <c r="A35" t="s">
        <v>4</v>
      </c>
      <c r="B35">
        <v>3</v>
      </c>
      <c r="C35">
        <v>1.6</v>
      </c>
      <c r="D35">
        <v>2.2999999999999998</v>
      </c>
      <c r="E35">
        <v>1.7</v>
      </c>
      <c r="F35">
        <v>0.4</v>
      </c>
      <c r="G35">
        <v>-0.2</v>
      </c>
      <c r="H35">
        <v>0.4</v>
      </c>
      <c r="I35">
        <v>0.5</v>
      </c>
      <c r="J35">
        <v>1.1000000000000001</v>
      </c>
      <c r="K35">
        <v>2.4</v>
      </c>
      <c r="L35">
        <v>3.5</v>
      </c>
      <c r="M35">
        <v>3.1</v>
      </c>
      <c r="N35">
        <v>1.8</v>
      </c>
      <c r="O35">
        <v>2.7</v>
      </c>
      <c r="P35">
        <v>2.6</v>
      </c>
      <c r="Q35">
        <v>2.5</v>
      </c>
      <c r="R35">
        <v>3.8</v>
      </c>
      <c r="S35">
        <v>8.6999999999999993</v>
      </c>
      <c r="T35">
        <v>7.5</v>
      </c>
      <c r="U35">
        <v>11.1</v>
      </c>
      <c r="V35">
        <v>9.6999999999999993</v>
      </c>
      <c r="W35">
        <v>8.1999999999999993</v>
      </c>
      <c r="X35">
        <v>5.8</v>
      </c>
      <c r="Y35">
        <v>3.7</v>
      </c>
    </row>
    <row r="36" spans="1:25">
      <c r="A36" t="s">
        <v>5</v>
      </c>
      <c r="B36">
        <v>1.4</v>
      </c>
      <c r="C36">
        <v>0.1</v>
      </c>
      <c r="D36">
        <v>1.7</v>
      </c>
      <c r="E36">
        <v>2</v>
      </c>
      <c r="F36">
        <v>0.5</v>
      </c>
      <c r="G36">
        <f>-7-0.7</f>
        <v>-7.7</v>
      </c>
      <c r="H36">
        <v>-1.2</v>
      </c>
      <c r="I36">
        <v>-0.7</v>
      </c>
      <c r="J36">
        <v>-0.2</v>
      </c>
      <c r="K36">
        <v>0</v>
      </c>
      <c r="L36">
        <v>0.7</v>
      </c>
      <c r="M36">
        <v>0.9</v>
      </c>
      <c r="N36">
        <v>1.9</v>
      </c>
      <c r="O36">
        <v>2.8</v>
      </c>
      <c r="P36">
        <v>2.9</v>
      </c>
      <c r="Q36">
        <v>2.8</v>
      </c>
      <c r="R36">
        <v>3.6</v>
      </c>
      <c r="S36">
        <v>11</v>
      </c>
      <c r="T36">
        <v>8.4</v>
      </c>
      <c r="U36">
        <v>7.7</v>
      </c>
      <c r="V36">
        <v>6.5</v>
      </c>
      <c r="W36">
        <v>5.8</v>
      </c>
      <c r="X36">
        <v>4.2</v>
      </c>
      <c r="Y36">
        <v>2.7</v>
      </c>
    </row>
    <row r="37" spans="1:25">
      <c r="A37" t="s">
        <v>6</v>
      </c>
      <c r="B37">
        <v>2.6</v>
      </c>
      <c r="C37">
        <v>1.5</v>
      </c>
      <c r="D37">
        <v>0.7</v>
      </c>
      <c r="E37">
        <v>-0.3</v>
      </c>
      <c r="F37">
        <v>-0.6</v>
      </c>
      <c r="G37">
        <v>-0.7</v>
      </c>
      <c r="H37">
        <v>-1</v>
      </c>
      <c r="I37">
        <v>-0.5</v>
      </c>
      <c r="J37">
        <v>-0.5</v>
      </c>
      <c r="K37">
        <v>-0.7</v>
      </c>
      <c r="L37">
        <v>0</v>
      </c>
      <c r="M37">
        <v>0.7</v>
      </c>
      <c r="N37">
        <v>1.7</v>
      </c>
      <c r="O37">
        <v>2.2999999999999998</v>
      </c>
      <c r="P37">
        <v>2.7</v>
      </c>
      <c r="Q37">
        <v>3.1</v>
      </c>
      <c r="R37">
        <v>2.7</v>
      </c>
      <c r="S37">
        <v>8</v>
      </c>
      <c r="T37">
        <v>9.1999999999999993</v>
      </c>
      <c r="U37">
        <v>8.6999999999999993</v>
      </c>
      <c r="V37">
        <v>6.1</v>
      </c>
      <c r="W37">
        <v>5.5</v>
      </c>
      <c r="X37">
        <v>4.7</v>
      </c>
      <c r="Y37">
        <v>2.6</v>
      </c>
    </row>
    <row r="38" spans="1:25">
      <c r="A38" t="s">
        <v>7</v>
      </c>
      <c r="B38">
        <v>2</v>
      </c>
      <c r="C38">
        <v>1.7</v>
      </c>
      <c r="D38">
        <v>1</v>
      </c>
      <c r="E38">
        <v>0.6</v>
      </c>
      <c r="F38">
        <v>0.3</v>
      </c>
      <c r="G38">
        <v>-0.9</v>
      </c>
      <c r="H38">
        <v>0</v>
      </c>
      <c r="I38">
        <v>0.3</v>
      </c>
      <c r="J38">
        <v>-0.2</v>
      </c>
      <c r="K38">
        <v>-0.1</v>
      </c>
      <c r="L38">
        <v>0.7</v>
      </c>
      <c r="M38">
        <v>1</v>
      </c>
      <c r="N38">
        <v>1.5</v>
      </c>
      <c r="O38">
        <v>1.9</v>
      </c>
      <c r="P38">
        <v>2.7</v>
      </c>
      <c r="Q38">
        <v>4.0999999999999996</v>
      </c>
      <c r="R38">
        <v>3.6</v>
      </c>
      <c r="S38">
        <v>4.7</v>
      </c>
      <c r="T38">
        <v>5.6</v>
      </c>
      <c r="U38">
        <v>7.2</v>
      </c>
      <c r="V38">
        <v>5</v>
      </c>
      <c r="W38">
        <v>5.4</v>
      </c>
      <c r="X38">
        <v>5.0999999999999996</v>
      </c>
      <c r="Y38">
        <v>2.7</v>
      </c>
    </row>
    <row r="39" spans="1:25">
      <c r="A39" t="s">
        <v>8</v>
      </c>
      <c r="B39">
        <v>1.5</v>
      </c>
      <c r="C39">
        <v>2.2000000000000002</v>
      </c>
      <c r="D39">
        <v>0.8</v>
      </c>
      <c r="E39">
        <v>-0.4</v>
      </c>
      <c r="F39">
        <v>-0.6</v>
      </c>
      <c r="G39">
        <v>-1.4</v>
      </c>
      <c r="H39">
        <v>-0.8</v>
      </c>
      <c r="I39">
        <v>-0.4</v>
      </c>
      <c r="J39">
        <v>-0.6</v>
      </c>
      <c r="K39">
        <v>0.4</v>
      </c>
      <c r="L39">
        <v>1</v>
      </c>
      <c r="M39">
        <v>0.9</v>
      </c>
      <c r="N39">
        <v>1.4</v>
      </c>
      <c r="O39">
        <v>1.5</v>
      </c>
      <c r="P39">
        <v>2.4</v>
      </c>
      <c r="Q39">
        <v>2.7</v>
      </c>
      <c r="R39">
        <v>3.3</v>
      </c>
      <c r="S39">
        <v>7.2</v>
      </c>
      <c r="T39">
        <v>5.2</v>
      </c>
      <c r="U39">
        <v>7.2</v>
      </c>
      <c r="V39">
        <v>6.9</v>
      </c>
      <c r="W39">
        <v>6.5</v>
      </c>
      <c r="X39">
        <v>6.3</v>
      </c>
      <c r="Y39">
        <v>4.0999999999999996</v>
      </c>
    </row>
    <row r="40" spans="1:25">
      <c r="A40" t="s">
        <v>9</v>
      </c>
      <c r="B40">
        <v>2.4</v>
      </c>
      <c r="C40">
        <v>4</v>
      </c>
      <c r="D40">
        <v>2</v>
      </c>
      <c r="E40">
        <v>0.6</v>
      </c>
      <c r="F40">
        <v>0.1</v>
      </c>
      <c r="G40">
        <v>-0.3</v>
      </c>
      <c r="H40">
        <v>-0.2</v>
      </c>
      <c r="I40">
        <v>0.3</v>
      </c>
      <c r="J40">
        <v>0</v>
      </c>
      <c r="K40">
        <v>1.5</v>
      </c>
      <c r="L40">
        <v>2.6</v>
      </c>
      <c r="M40">
        <v>2.4</v>
      </c>
      <c r="N40">
        <v>2.6</v>
      </c>
      <c r="O40">
        <v>2</v>
      </c>
      <c r="P40">
        <v>2.2999999999999998</v>
      </c>
      <c r="Q40">
        <v>3</v>
      </c>
      <c r="R40">
        <v>4.3</v>
      </c>
      <c r="S40">
        <v>9</v>
      </c>
      <c r="T40">
        <v>6.8</v>
      </c>
      <c r="U40">
        <v>8.6</v>
      </c>
      <c r="V40">
        <v>6.8</v>
      </c>
      <c r="W40">
        <v>4.5999999999999996</v>
      </c>
      <c r="X40">
        <v>4.2</v>
      </c>
      <c r="Y40">
        <v>2.2999999999999998</v>
      </c>
    </row>
    <row r="41" spans="1:25">
      <c r="A41" t="s">
        <v>10</v>
      </c>
      <c r="B41">
        <v>1.8</v>
      </c>
      <c r="C41">
        <v>2.7</v>
      </c>
      <c r="D41">
        <v>2.6</v>
      </c>
      <c r="E41">
        <v>1.9</v>
      </c>
      <c r="F41">
        <v>0.7</v>
      </c>
      <c r="G41">
        <v>1</v>
      </c>
      <c r="H41">
        <v>1.5</v>
      </c>
      <c r="I41">
        <v>1.2</v>
      </c>
      <c r="J41">
        <v>-0.6</v>
      </c>
      <c r="K41">
        <v>1.5</v>
      </c>
      <c r="L41">
        <v>2.1</v>
      </c>
      <c r="M41">
        <v>2</v>
      </c>
      <c r="N41">
        <v>2.2000000000000002</v>
      </c>
      <c r="O41">
        <v>1.5</v>
      </c>
      <c r="P41">
        <v>1.8</v>
      </c>
      <c r="Q41">
        <v>3.5</v>
      </c>
      <c r="R41">
        <v>4.7</v>
      </c>
      <c r="S41">
        <v>6.8</v>
      </c>
      <c r="T41">
        <v>10.4</v>
      </c>
      <c r="U41">
        <v>14.1</v>
      </c>
      <c r="V41">
        <v>9.5</v>
      </c>
      <c r="W41">
        <v>5.7</v>
      </c>
      <c r="X41">
        <v>4.0999999999999996</v>
      </c>
      <c r="Y41">
        <v>1.7</v>
      </c>
    </row>
    <row r="42" spans="1:25">
      <c r="A42" t="s">
        <v>11</v>
      </c>
      <c r="B42">
        <v>2.9</v>
      </c>
      <c r="C42">
        <v>3.2</v>
      </c>
      <c r="D42">
        <v>2.8</v>
      </c>
      <c r="E42">
        <v>2.6</v>
      </c>
      <c r="F42">
        <v>2.2000000000000002</v>
      </c>
      <c r="G42">
        <v>1.9</v>
      </c>
      <c r="H42">
        <v>2.6</v>
      </c>
      <c r="I42">
        <v>2.9</v>
      </c>
      <c r="J42">
        <v>-0.8</v>
      </c>
      <c r="K42">
        <v>0.6</v>
      </c>
      <c r="L42">
        <v>-0.4</v>
      </c>
      <c r="M42">
        <v>1.3</v>
      </c>
      <c r="N42">
        <v>1.8</v>
      </c>
      <c r="O42">
        <v>1.4</v>
      </c>
      <c r="P42">
        <v>2.6</v>
      </c>
      <c r="Q42">
        <v>3.5</v>
      </c>
      <c r="R42">
        <v>3.2</v>
      </c>
      <c r="S42">
        <v>3.1</v>
      </c>
      <c r="T42">
        <v>7.9</v>
      </c>
      <c r="U42">
        <v>11.8</v>
      </c>
      <c r="V42">
        <v>7.9</v>
      </c>
      <c r="W42">
        <v>4.2</v>
      </c>
      <c r="X42">
        <v>3.9</v>
      </c>
      <c r="Y42">
        <v>3.4</v>
      </c>
    </row>
    <row r="44" spans="1:25">
      <c r="A44" t="s">
        <v>13</v>
      </c>
      <c r="B44" s="3">
        <f>AVERAGE(B31:B42)</f>
        <v>2.3916666666666666</v>
      </c>
      <c r="C44" s="3">
        <f t="shared" ref="C44:Y44" si="1">AVERAGE(C31:C42)</f>
        <v>2.5499999999999994</v>
      </c>
      <c r="D44" s="3">
        <f t="shared" si="1"/>
        <v>2.2000000000000002</v>
      </c>
      <c r="E44" s="3">
        <f t="shared" si="1"/>
        <v>1.7750000000000004</v>
      </c>
      <c r="F44" s="3">
        <f t="shared" si="1"/>
        <v>1.2583333333333335</v>
      </c>
      <c r="G44" s="3">
        <f t="shared" si="1"/>
        <v>-5.000000000000001E-2</v>
      </c>
      <c r="H44" s="3">
        <f t="shared" si="1"/>
        <v>0.57500000000000007</v>
      </c>
      <c r="I44" s="3">
        <f t="shared" si="1"/>
        <v>0.89999999999999991</v>
      </c>
      <c r="J44" s="3">
        <f t="shared" si="1"/>
        <v>8.3333333333333315E-2</v>
      </c>
      <c r="K44" s="3">
        <f t="shared" si="1"/>
        <v>1.1666666666666667</v>
      </c>
      <c r="L44" s="3">
        <f t="shared" si="1"/>
        <v>1.7166666666666668</v>
      </c>
      <c r="M44" s="3">
        <f t="shared" si="1"/>
        <v>1.8666666666666663</v>
      </c>
      <c r="N44" s="3">
        <f t="shared" si="1"/>
        <v>2.0583333333333336</v>
      </c>
      <c r="O44" s="3">
        <f t="shared" si="1"/>
        <v>2.35</v>
      </c>
      <c r="P44" s="3">
        <f t="shared" si="1"/>
        <v>2.9166666666666665</v>
      </c>
      <c r="Q44" s="3">
        <f t="shared" si="1"/>
        <v>3.3083333333333336</v>
      </c>
      <c r="R44" s="3">
        <f t="shared" si="1"/>
        <v>3.4916666666666671</v>
      </c>
      <c r="S44" s="3">
        <f t="shared" si="1"/>
        <v>6.9916666666666663</v>
      </c>
      <c r="T44" s="3">
        <f t="shared" si="1"/>
        <v>7.45</v>
      </c>
      <c r="U44" s="3">
        <f t="shared" si="1"/>
        <v>9.65</v>
      </c>
      <c r="V44" s="3">
        <f t="shared" si="1"/>
        <v>8.0666666666666664</v>
      </c>
      <c r="W44" s="3">
        <f t="shared" si="1"/>
        <v>6.0249999999999995</v>
      </c>
      <c r="X44" s="3">
        <f t="shared" si="1"/>
        <v>5.0750000000000002</v>
      </c>
      <c r="Y44" s="3">
        <f t="shared" si="1"/>
        <v>3.1750000000000003</v>
      </c>
    </row>
    <row r="46" spans="1:25">
      <c r="A46" t="s">
        <v>38</v>
      </c>
      <c r="B46" s="5">
        <f>AVERAGE(B31:Y42)</f>
        <v>3.2079861111111136</v>
      </c>
      <c r="C46" t="s">
        <v>39</v>
      </c>
    </row>
    <row r="47" spans="1:25">
      <c r="B47" s="4">
        <f>B46/1000</f>
        <v>3.2079861111111137E-3</v>
      </c>
      <c r="C47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9" sqref="H9:H12"/>
    </sheetView>
  </sheetViews>
  <sheetFormatPr baseColWidth="10" defaultRowHeight="15" x14ac:dyDescent="0"/>
  <sheetData>
    <row r="1" spans="1:10">
      <c r="B1" s="6"/>
    </row>
    <row r="2" spans="1:10">
      <c r="A2" t="s">
        <v>41</v>
      </c>
      <c r="B2" s="7" t="s">
        <v>63</v>
      </c>
    </row>
    <row r="3" spans="1:10" ht="16" thickBot="1"/>
    <row r="4" spans="1:10">
      <c r="A4" s="8" t="s">
        <v>44</v>
      </c>
      <c r="B4" s="9"/>
      <c r="C4" s="9"/>
      <c r="D4" s="9"/>
      <c r="E4" s="9"/>
      <c r="F4" s="10"/>
      <c r="G4" t="s">
        <v>53</v>
      </c>
      <c r="I4">
        <v>2.8</v>
      </c>
      <c r="J4" t="s">
        <v>144</v>
      </c>
    </row>
    <row r="5" spans="1:10">
      <c r="B5" s="81" t="s">
        <v>13</v>
      </c>
      <c r="C5" s="82"/>
      <c r="D5" s="21" t="s">
        <v>50</v>
      </c>
      <c r="E5" s="82" t="s">
        <v>49</v>
      </c>
      <c r="F5" s="83"/>
      <c r="G5" t="s">
        <v>51</v>
      </c>
      <c r="H5" t="s">
        <v>54</v>
      </c>
      <c r="I5" s="22">
        <f>1-2*_xlfn.NORM.S.DIST(-I4,TRUE)</f>
        <v>0.99488973933914415</v>
      </c>
      <c r="J5" t="s">
        <v>145</v>
      </c>
    </row>
    <row r="6" spans="1:10">
      <c r="A6" s="11"/>
      <c r="B6" s="12" t="s">
        <v>45</v>
      </c>
      <c r="C6" s="12" t="s">
        <v>48</v>
      </c>
      <c r="D6" s="12" t="s">
        <v>45</v>
      </c>
      <c r="E6" s="12" t="s">
        <v>46</v>
      </c>
      <c r="F6" s="13" t="s">
        <v>47</v>
      </c>
      <c r="G6" s="19" t="s">
        <v>52</v>
      </c>
      <c r="I6" s="19" t="s">
        <v>55</v>
      </c>
    </row>
    <row r="7" spans="1:10">
      <c r="A7" s="11">
        <v>2004</v>
      </c>
      <c r="B7" s="12">
        <v>11</v>
      </c>
      <c r="C7" s="14">
        <v>8.9999999999999993E-3</v>
      </c>
      <c r="D7" s="12">
        <v>12</v>
      </c>
      <c r="E7" s="12">
        <v>156</v>
      </c>
      <c r="F7" s="13">
        <v>-176</v>
      </c>
      <c r="G7" s="20">
        <f t="shared" ref="G7:G12" si="0">B7*1/C7</f>
        <v>1222.2222222222224</v>
      </c>
      <c r="H7" s="23">
        <f t="shared" ref="H7:H12" si="1">D7/G7</f>
        <v>9.8181818181818162E-3</v>
      </c>
      <c r="I7" s="22">
        <f>H7*$I$4</f>
        <v>2.7490909090909083E-2</v>
      </c>
    </row>
    <row r="8" spans="1:10">
      <c r="A8" s="11">
        <v>2005</v>
      </c>
      <c r="B8" s="12">
        <v>14</v>
      </c>
      <c r="C8" s="14">
        <v>8.0000000000000002E-3</v>
      </c>
      <c r="D8" s="12">
        <v>15</v>
      </c>
      <c r="E8" s="12">
        <v>213</v>
      </c>
      <c r="F8" s="13">
        <v>-185</v>
      </c>
      <c r="G8" s="20">
        <f t="shared" si="0"/>
        <v>1750</v>
      </c>
      <c r="H8" s="23">
        <f t="shared" si="1"/>
        <v>8.5714285714285719E-3</v>
      </c>
      <c r="I8" s="22">
        <f t="shared" ref="I8:I12" si="2">H8*$I$4</f>
        <v>2.4E-2</v>
      </c>
    </row>
    <row r="9" spans="1:10">
      <c r="A9" s="11">
        <v>2006</v>
      </c>
      <c r="B9" s="12">
        <v>21</v>
      </c>
      <c r="C9" s="14">
        <v>7.0000000000000001E-3</v>
      </c>
      <c r="D9" s="12">
        <v>22</v>
      </c>
      <c r="E9" s="12">
        <v>272</v>
      </c>
      <c r="F9" s="13">
        <v>-279</v>
      </c>
      <c r="G9" s="20">
        <f t="shared" si="0"/>
        <v>3000</v>
      </c>
      <c r="H9" s="23">
        <f t="shared" si="1"/>
        <v>7.3333333333333332E-3</v>
      </c>
      <c r="I9" s="22">
        <f t="shared" si="2"/>
        <v>2.0533333333333331E-2</v>
      </c>
    </row>
    <row r="10" spans="1:10">
      <c r="A10" s="11">
        <v>2007</v>
      </c>
      <c r="B10" s="12">
        <v>28</v>
      </c>
      <c r="C10" s="14">
        <v>6.0000000000000001E-3</v>
      </c>
      <c r="D10" s="12">
        <v>34</v>
      </c>
      <c r="E10" s="12">
        <v>509</v>
      </c>
      <c r="F10" s="13">
        <v>-392</v>
      </c>
      <c r="G10" s="20">
        <f t="shared" si="0"/>
        <v>4666.666666666667</v>
      </c>
      <c r="H10" s="23">
        <f t="shared" si="1"/>
        <v>7.2857142857142851E-3</v>
      </c>
      <c r="I10" s="22">
        <f t="shared" si="2"/>
        <v>2.0399999999999998E-2</v>
      </c>
    </row>
    <row r="11" spans="1:10">
      <c r="A11" s="11">
        <v>2008</v>
      </c>
      <c r="B11" s="12">
        <v>49</v>
      </c>
      <c r="C11" s="14">
        <v>6.0000000000000001E-3</v>
      </c>
      <c r="D11" s="12">
        <v>58</v>
      </c>
      <c r="E11" s="12">
        <v>839</v>
      </c>
      <c r="F11" s="13">
        <v>-935</v>
      </c>
      <c r="G11" s="20">
        <f t="shared" si="0"/>
        <v>8166.6666666666661</v>
      </c>
      <c r="H11" s="23">
        <f t="shared" si="1"/>
        <v>7.1020408163265311E-3</v>
      </c>
      <c r="I11" s="22">
        <f t="shared" si="2"/>
        <v>1.9885714285714284E-2</v>
      </c>
    </row>
    <row r="12" spans="1:10" ht="16" thickBot="1">
      <c r="A12" s="15">
        <v>2009</v>
      </c>
      <c r="B12" s="16">
        <v>58</v>
      </c>
      <c r="C12" s="17">
        <v>6.0000000000000001E-3</v>
      </c>
      <c r="D12" s="16">
        <v>64</v>
      </c>
      <c r="E12" s="16">
        <v>918</v>
      </c>
      <c r="F12" s="18">
        <v>-1256</v>
      </c>
      <c r="G12" s="20">
        <f t="shared" si="0"/>
        <v>9666.6666666666661</v>
      </c>
      <c r="H12" s="23">
        <f t="shared" si="1"/>
        <v>6.6206896551724145E-3</v>
      </c>
      <c r="I12" s="22">
        <f t="shared" si="2"/>
        <v>1.8537931034482761E-2</v>
      </c>
    </row>
    <row r="15" spans="1:10">
      <c r="I15" t="s">
        <v>62</v>
      </c>
    </row>
  </sheetData>
  <mergeCells count="2">
    <mergeCell ref="B5:C5"/>
    <mergeCell ref="E5:F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6"/>
  <sheetViews>
    <sheetView workbookViewId="0">
      <selection activeCell="L9" sqref="L9"/>
    </sheetView>
  </sheetViews>
  <sheetFormatPr baseColWidth="10" defaultRowHeight="15" x14ac:dyDescent="0"/>
  <cols>
    <col min="1" max="2" width="21.6640625" customWidth="1"/>
  </cols>
  <sheetData>
    <row r="2" spans="1:13">
      <c r="A2" t="s">
        <v>41</v>
      </c>
      <c r="C2" s="7" t="s">
        <v>59</v>
      </c>
    </row>
    <row r="3" spans="1:13">
      <c r="A3" t="s">
        <v>83</v>
      </c>
      <c r="C3" t="s">
        <v>114</v>
      </c>
    </row>
    <row r="5" spans="1:13">
      <c r="A5" t="s">
        <v>102</v>
      </c>
      <c r="B5">
        <v>62</v>
      </c>
      <c r="C5" t="s">
        <v>104</v>
      </c>
      <c r="D5" t="s">
        <v>105</v>
      </c>
    </row>
    <row r="6" spans="1:13">
      <c r="A6" t="s">
        <v>106</v>
      </c>
      <c r="B6" s="20">
        <f>310.6*365/366</f>
        <v>309.75136612021862</v>
      </c>
      <c r="C6" t="s">
        <v>107</v>
      </c>
      <c r="D6" t="s">
        <v>108</v>
      </c>
    </row>
    <row r="7" spans="1:13">
      <c r="A7" t="s">
        <v>147</v>
      </c>
      <c r="B7" s="20">
        <f>B6/8760*1000</f>
        <v>35.35974499089253</v>
      </c>
      <c r="C7" t="s">
        <v>104</v>
      </c>
    </row>
    <row r="8" spans="1:13">
      <c r="A8" t="s">
        <v>109</v>
      </c>
      <c r="B8" s="51">
        <v>0.29599999999999999</v>
      </c>
      <c r="D8" t="s">
        <v>110</v>
      </c>
    </row>
    <row r="9" spans="1:13">
      <c r="A9" t="s">
        <v>113</v>
      </c>
      <c r="B9" s="20">
        <f>B7/B8*D9</f>
        <v>23.891719588440903</v>
      </c>
      <c r="C9" t="s">
        <v>112</v>
      </c>
      <c r="D9" s="52">
        <v>0.2</v>
      </c>
      <c r="E9" t="s">
        <v>111</v>
      </c>
      <c r="I9" t="s">
        <v>146</v>
      </c>
      <c r="J9">
        <v>1163</v>
      </c>
      <c r="K9" t="s">
        <v>104</v>
      </c>
      <c r="L9" s="22">
        <f>J9/B7/1000</f>
        <v>3.2890508692852545E-2</v>
      </c>
      <c r="M9" t="s">
        <v>148</v>
      </c>
    </row>
    <row r="11" spans="1:13">
      <c r="C11" s="84" t="s">
        <v>96</v>
      </c>
      <c r="D11" s="84"/>
      <c r="E11" s="84"/>
    </row>
    <row r="12" spans="1:13">
      <c r="B12" s="50" t="s">
        <v>41</v>
      </c>
      <c r="C12" t="s">
        <v>93</v>
      </c>
      <c r="D12" s="84" t="s">
        <v>94</v>
      </c>
      <c r="E12" s="84"/>
    </row>
    <row r="13" spans="1:13">
      <c r="A13" t="s">
        <v>84</v>
      </c>
      <c r="C13" t="s">
        <v>90</v>
      </c>
      <c r="D13" t="s">
        <v>91</v>
      </c>
      <c r="E13" t="s">
        <v>92</v>
      </c>
      <c r="G13" t="s">
        <v>103</v>
      </c>
      <c r="H13" t="s">
        <v>95</v>
      </c>
      <c r="I13" t="s">
        <v>97</v>
      </c>
      <c r="J13" t="s">
        <v>98</v>
      </c>
      <c r="K13" t="s">
        <v>99</v>
      </c>
    </row>
    <row r="14" spans="1:13">
      <c r="A14" t="s">
        <v>85</v>
      </c>
      <c r="B14">
        <v>0</v>
      </c>
      <c r="D14">
        <v>1755</v>
      </c>
      <c r="E14">
        <v>1755</v>
      </c>
      <c r="G14" s="3">
        <f>SQRT(SUMSQ(C14:D14))</f>
        <v>1755</v>
      </c>
    </row>
    <row r="15" spans="1:13">
      <c r="A15" t="s">
        <v>86</v>
      </c>
      <c r="B15">
        <v>5000</v>
      </c>
      <c r="C15">
        <v>638</v>
      </c>
      <c r="D15">
        <v>1755</v>
      </c>
      <c r="E15">
        <v>1762</v>
      </c>
      <c r="G15" s="3">
        <f>SQRT(SUMSQ(C15:D15))</f>
        <v>1867.3695402892272</v>
      </c>
      <c r="H15">
        <f>E15-D15</f>
        <v>7</v>
      </c>
      <c r="I15">
        <f>C15^2</f>
        <v>407044</v>
      </c>
      <c r="J15">
        <f>C15/$B15</f>
        <v>0.12759999999999999</v>
      </c>
      <c r="K15">
        <f>D15/$B15</f>
        <v>0.35099999999999998</v>
      </c>
    </row>
    <row r="16" spans="1:13">
      <c r="A16" t="s">
        <v>87</v>
      </c>
      <c r="B16">
        <v>10000</v>
      </c>
      <c r="C16">
        <v>1167</v>
      </c>
      <c r="D16">
        <v>1755</v>
      </c>
      <c r="E16">
        <v>1928</v>
      </c>
      <c r="G16" s="3">
        <f>SQRT(SUMSQ(C16:D16))</f>
        <v>2107.5848737358124</v>
      </c>
      <c r="H16">
        <f t="shared" ref="H16:H18" si="0">E16-D16</f>
        <v>173</v>
      </c>
      <c r="I16">
        <f t="shared" ref="I16:I18" si="1">C16^2</f>
        <v>1361889</v>
      </c>
      <c r="J16">
        <f t="shared" ref="J16:J18" si="2">C16/$B16</f>
        <v>0.1167</v>
      </c>
      <c r="K16">
        <f t="shared" ref="K16:K18" si="3">D16/$B16</f>
        <v>0.17549999999999999</v>
      </c>
    </row>
    <row r="17" spans="1:12">
      <c r="A17" t="s">
        <v>88</v>
      </c>
      <c r="B17">
        <v>10000</v>
      </c>
      <c r="C17">
        <v>1093</v>
      </c>
      <c r="D17">
        <v>1755</v>
      </c>
      <c r="E17">
        <v>1887</v>
      </c>
      <c r="G17" s="3">
        <f>SQRT(SUMSQ(C17:D17))</f>
        <v>2067.5284762246929</v>
      </c>
      <c r="H17">
        <f t="shared" si="0"/>
        <v>132</v>
      </c>
      <c r="I17">
        <f t="shared" si="1"/>
        <v>1194649</v>
      </c>
      <c r="J17">
        <f t="shared" si="2"/>
        <v>0.10929999999999999</v>
      </c>
      <c r="K17">
        <f t="shared" si="3"/>
        <v>0.17549999999999999</v>
      </c>
    </row>
    <row r="18" spans="1:12">
      <c r="A18" t="s">
        <v>89</v>
      </c>
      <c r="B18">
        <v>15000</v>
      </c>
      <c r="C18">
        <v>1611</v>
      </c>
      <c r="D18">
        <v>1755</v>
      </c>
      <c r="E18">
        <v>2149</v>
      </c>
      <c r="G18" s="3">
        <f>SQRT(SUMSQ(C18:D18))</f>
        <v>2382.298469965508</v>
      </c>
      <c r="H18">
        <f t="shared" si="0"/>
        <v>394</v>
      </c>
      <c r="I18">
        <f t="shared" si="1"/>
        <v>2595321</v>
      </c>
      <c r="J18">
        <f t="shared" si="2"/>
        <v>0.1074</v>
      </c>
      <c r="K18">
        <f t="shared" si="3"/>
        <v>0.11700000000000001</v>
      </c>
    </row>
    <row r="19" spans="1:12">
      <c r="A19" t="s">
        <v>115</v>
      </c>
      <c r="B19">
        <v>20000</v>
      </c>
      <c r="C19">
        <f>m*B19+b</f>
        <v>2100.25</v>
      </c>
      <c r="D19">
        <v>1755</v>
      </c>
      <c r="G19" s="3">
        <f t="shared" ref="G19:G21" si="4">SQRT(SUMSQ(C19:D19))</f>
        <v>2736.9828392775867</v>
      </c>
    </row>
    <row r="20" spans="1:12">
      <c r="A20" t="s">
        <v>116</v>
      </c>
      <c r="B20">
        <v>25000</v>
      </c>
      <c r="C20">
        <f>m*B20+b</f>
        <v>2586.75</v>
      </c>
      <c r="D20">
        <v>1755</v>
      </c>
      <c r="G20" s="3">
        <f t="shared" si="4"/>
        <v>3125.9079580979346</v>
      </c>
      <c r="L20" s="80"/>
    </row>
    <row r="21" spans="1:12">
      <c r="A21" t="s">
        <v>117</v>
      </c>
      <c r="B21">
        <v>30000</v>
      </c>
      <c r="C21">
        <f>m*B21+b</f>
        <v>3073.25</v>
      </c>
      <c r="D21">
        <v>1755</v>
      </c>
      <c r="G21" s="3">
        <f t="shared" si="4"/>
        <v>3539.0522124574541</v>
      </c>
    </row>
    <row r="22" spans="1:12">
      <c r="A22" t="s">
        <v>118</v>
      </c>
      <c r="B22">
        <v>35000</v>
      </c>
      <c r="C22">
        <f>m*B22+b</f>
        <v>3559.75</v>
      </c>
      <c r="D22">
        <v>1755</v>
      </c>
      <c r="G22" s="3">
        <f t="shared" ref="G22" si="5">SQRT(SUMSQ(C22:D22))</f>
        <v>3968.8594158145738</v>
      </c>
    </row>
    <row r="23" spans="1:12">
      <c r="G23" s="3"/>
    </row>
    <row r="24" spans="1:12">
      <c r="G24" s="3"/>
    </row>
    <row r="25" spans="1:12">
      <c r="A25" t="s">
        <v>100</v>
      </c>
      <c r="B25">
        <f>SLOPE(C15:C18,B15:B18)</f>
        <v>9.7299999999999998E-2</v>
      </c>
    </row>
    <row r="26" spans="1:12">
      <c r="A26" t="s">
        <v>101</v>
      </c>
      <c r="B26">
        <f>INTERCEPT(C15:C18,B15:B18)</f>
        <v>154.25</v>
      </c>
    </row>
  </sheetData>
  <mergeCells count="2">
    <mergeCell ref="D12:E12"/>
    <mergeCell ref="C11:E1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G38"/>
  <sheetViews>
    <sheetView topLeftCell="A11" workbookViewId="0">
      <pane xSplit="2" topLeftCell="CH1" activePane="topRight" state="frozenSplit"/>
      <selection activeCell="A2" sqref="A2"/>
      <selection pane="topRight" activeCell="CI12" sqref="CI12:CM37"/>
    </sheetView>
  </sheetViews>
  <sheetFormatPr baseColWidth="10" defaultRowHeight="15" outlineLevelCol="1" x14ac:dyDescent="0"/>
  <cols>
    <col min="3" max="3" width="8.33203125" bestFit="1" customWidth="1"/>
    <col min="4" max="4" width="5" customWidth="1"/>
    <col min="5" max="21" width="4.6640625" bestFit="1" customWidth="1"/>
    <col min="22" max="22" width="8.33203125" bestFit="1" customWidth="1"/>
    <col min="23" max="23" width="5.5" customWidth="1"/>
    <col min="24" max="40" width="5.83203125" bestFit="1" customWidth="1"/>
    <col min="41" max="41" width="8.33203125" bestFit="1" customWidth="1"/>
    <col min="42" max="42" width="5.5" customWidth="1"/>
    <col min="43" max="59" width="5.83203125" bestFit="1" customWidth="1"/>
    <col min="60" max="60" width="11.83203125" bestFit="1" customWidth="1"/>
    <col min="61" max="61" width="6.1640625" bestFit="1" customWidth="1"/>
    <col min="62" max="68" width="5.5" bestFit="1" customWidth="1"/>
    <col min="69" max="69" width="6.83203125" customWidth="1"/>
    <col min="70" max="71" width="7.6640625" bestFit="1" customWidth="1"/>
    <col min="72" max="72" width="6.1640625" bestFit="1" customWidth="1"/>
    <col min="73" max="78" width="7.6640625" bestFit="1" customWidth="1"/>
    <col min="79" max="85" width="0" hidden="1" customWidth="1" outlineLevel="1"/>
    <col min="86" max="86" width="10.83203125" collapsed="1"/>
    <col min="87" max="109" width="7.33203125" customWidth="1"/>
  </cols>
  <sheetData>
    <row r="2" spans="1:111">
      <c r="A2" t="s">
        <v>119</v>
      </c>
    </row>
    <row r="4" spans="1:111">
      <c r="A4" t="s">
        <v>121</v>
      </c>
    </row>
    <row r="5" spans="1:111">
      <c r="A5" t="s">
        <v>122</v>
      </c>
      <c r="B5">
        <v>0.5</v>
      </c>
      <c r="C5" t="s">
        <v>81</v>
      </c>
    </row>
    <row r="6" spans="1:111">
      <c r="A6" t="s">
        <v>123</v>
      </c>
      <c r="B6">
        <v>9</v>
      </c>
      <c r="C6" t="s">
        <v>124</v>
      </c>
      <c r="D6">
        <v>3</v>
      </c>
      <c r="E6" t="s">
        <v>122</v>
      </c>
    </row>
    <row r="7" spans="1:111">
      <c r="A7" t="s">
        <v>127</v>
      </c>
      <c r="B7">
        <f>sigma/n_steps*sig_range</f>
        <v>0.16666666666666666</v>
      </c>
    </row>
    <row r="9" spans="1:111">
      <c r="BH9" t="s">
        <v>130</v>
      </c>
      <c r="BJ9">
        <v>12</v>
      </c>
      <c r="BK9" s="70" t="s">
        <v>131</v>
      </c>
      <c r="BL9" t="str">
        <f ca="1">OFFSET(turb_data_ul,-1,BJ9)</f>
        <v>E-82 kW</v>
      </c>
      <c r="BQ9" t="s">
        <v>140</v>
      </c>
      <c r="BR9" s="20">
        <f ca="1">MAX(BQ11:BQ38)</f>
        <v>2050</v>
      </c>
      <c r="CA9" t="s">
        <v>133</v>
      </c>
      <c r="CB9">
        <v>4</v>
      </c>
    </row>
    <row r="10" spans="1:111">
      <c r="A10" t="s">
        <v>120</v>
      </c>
      <c r="C10" s="86" t="s">
        <v>126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5" t="s">
        <v>128</v>
      </c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8" t="s">
        <v>129</v>
      </c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7" t="s">
        <v>135</v>
      </c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t="s">
        <v>134</v>
      </c>
      <c r="CC10" t="s">
        <v>136</v>
      </c>
      <c r="CE10" s="84" t="s">
        <v>139</v>
      </c>
      <c r="CF10" s="84"/>
      <c r="CG10" s="84"/>
      <c r="CH10" t="s">
        <v>149</v>
      </c>
    </row>
    <row r="11" spans="1:111" s="16" customFormat="1" ht="16" thickBot="1">
      <c r="A11" s="16" t="s">
        <v>81</v>
      </c>
      <c r="B11" s="16" t="s">
        <v>82</v>
      </c>
      <c r="C11" s="57">
        <f>-sig_range*sigma</f>
        <v>-1.5</v>
      </c>
      <c r="D11" s="57">
        <f t="shared" ref="D11:U11" si="0">C11+sig_step</f>
        <v>-1.3333333333333333</v>
      </c>
      <c r="E11" s="57">
        <f t="shared" si="0"/>
        <v>-1.1666666666666665</v>
      </c>
      <c r="F11" s="57">
        <f t="shared" si="0"/>
        <v>-0.99999999999999989</v>
      </c>
      <c r="G11" s="57">
        <f t="shared" si="0"/>
        <v>-0.83333333333333326</v>
      </c>
      <c r="H11" s="57">
        <f t="shared" si="0"/>
        <v>-0.66666666666666663</v>
      </c>
      <c r="I11" s="57">
        <f t="shared" si="0"/>
        <v>-0.5</v>
      </c>
      <c r="J11" s="57">
        <f t="shared" si="0"/>
        <v>-0.33333333333333337</v>
      </c>
      <c r="K11" s="57">
        <f t="shared" si="0"/>
        <v>-0.16666666666666671</v>
      </c>
      <c r="L11" s="57">
        <f t="shared" si="0"/>
        <v>0</v>
      </c>
      <c r="M11" s="57">
        <f t="shared" si="0"/>
        <v>0.16666666666666666</v>
      </c>
      <c r="N11" s="57">
        <f t="shared" si="0"/>
        <v>0.33333333333333331</v>
      </c>
      <c r="O11" s="57">
        <f t="shared" si="0"/>
        <v>0.5</v>
      </c>
      <c r="P11" s="57">
        <f t="shared" si="0"/>
        <v>0.66666666666666663</v>
      </c>
      <c r="Q11" s="57">
        <f t="shared" si="0"/>
        <v>0.83333333333333326</v>
      </c>
      <c r="R11" s="57">
        <f t="shared" si="0"/>
        <v>0.99999999999999989</v>
      </c>
      <c r="S11" s="57">
        <f t="shared" si="0"/>
        <v>1.1666666666666665</v>
      </c>
      <c r="T11" s="57">
        <f t="shared" si="0"/>
        <v>1.3333333333333333</v>
      </c>
      <c r="U11" s="57">
        <f t="shared" si="0"/>
        <v>1.5</v>
      </c>
      <c r="V11" s="58">
        <f>C11</f>
        <v>-1.5</v>
      </c>
      <c r="W11" s="58">
        <f t="shared" ref="W11:AM11" si="1">D11</f>
        <v>-1.3333333333333333</v>
      </c>
      <c r="X11" s="58">
        <f t="shared" si="1"/>
        <v>-1.1666666666666665</v>
      </c>
      <c r="Y11" s="58">
        <f t="shared" si="1"/>
        <v>-0.99999999999999989</v>
      </c>
      <c r="Z11" s="58">
        <f t="shared" si="1"/>
        <v>-0.83333333333333326</v>
      </c>
      <c r="AA11" s="58">
        <f t="shared" si="1"/>
        <v>-0.66666666666666663</v>
      </c>
      <c r="AB11" s="58">
        <f t="shared" si="1"/>
        <v>-0.5</v>
      </c>
      <c r="AC11" s="58">
        <f t="shared" si="1"/>
        <v>-0.33333333333333337</v>
      </c>
      <c r="AD11" s="58">
        <f t="shared" si="1"/>
        <v>-0.16666666666666671</v>
      </c>
      <c r="AE11" s="58">
        <f t="shared" si="1"/>
        <v>0</v>
      </c>
      <c r="AF11" s="58">
        <f t="shared" si="1"/>
        <v>0.16666666666666666</v>
      </c>
      <c r="AG11" s="58">
        <f t="shared" si="1"/>
        <v>0.33333333333333331</v>
      </c>
      <c r="AH11" s="58">
        <f t="shared" si="1"/>
        <v>0.5</v>
      </c>
      <c r="AI11" s="58">
        <f t="shared" si="1"/>
        <v>0.66666666666666663</v>
      </c>
      <c r="AJ11" s="58">
        <f t="shared" si="1"/>
        <v>0.83333333333333326</v>
      </c>
      <c r="AK11" s="58">
        <f t="shared" si="1"/>
        <v>0.99999999999999989</v>
      </c>
      <c r="AL11" s="58">
        <f t="shared" si="1"/>
        <v>1.1666666666666665</v>
      </c>
      <c r="AM11" s="58">
        <f t="shared" si="1"/>
        <v>1.3333333333333333</v>
      </c>
      <c r="AN11" s="58">
        <f t="shared" ref="AN11" si="2">U11</f>
        <v>1.5</v>
      </c>
      <c r="AO11" s="62">
        <f>V11</f>
        <v>-1.5</v>
      </c>
      <c r="AP11" s="62">
        <f t="shared" ref="AP11" si="3">W11</f>
        <v>-1.3333333333333333</v>
      </c>
      <c r="AQ11" s="62">
        <f t="shared" ref="AQ11" si="4">X11</f>
        <v>-1.1666666666666665</v>
      </c>
      <c r="AR11" s="62">
        <f t="shared" ref="AR11" si="5">Y11</f>
        <v>-0.99999999999999989</v>
      </c>
      <c r="AS11" s="62">
        <f t="shared" ref="AS11" si="6">Z11</f>
        <v>-0.83333333333333326</v>
      </c>
      <c r="AT11" s="62">
        <f t="shared" ref="AT11" si="7">AA11</f>
        <v>-0.66666666666666663</v>
      </c>
      <c r="AU11" s="62">
        <f t="shared" ref="AU11" si="8">AB11</f>
        <v>-0.5</v>
      </c>
      <c r="AV11" s="62">
        <f t="shared" ref="AV11" si="9">AC11</f>
        <v>-0.33333333333333337</v>
      </c>
      <c r="AW11" s="62">
        <f t="shared" ref="AW11" si="10">AD11</f>
        <v>-0.16666666666666671</v>
      </c>
      <c r="AX11" s="62">
        <f t="shared" ref="AX11" si="11">AE11</f>
        <v>0</v>
      </c>
      <c r="AY11" s="62">
        <f t="shared" ref="AY11" si="12">AF11</f>
        <v>0.16666666666666666</v>
      </c>
      <c r="AZ11" s="62">
        <f t="shared" ref="AZ11" si="13">AG11</f>
        <v>0.33333333333333331</v>
      </c>
      <c r="BA11" s="62">
        <f t="shared" ref="BA11" si="14">AH11</f>
        <v>0.5</v>
      </c>
      <c r="BB11" s="62">
        <f t="shared" ref="BB11" si="15">AI11</f>
        <v>0.66666666666666663</v>
      </c>
      <c r="BC11" s="62">
        <f t="shared" ref="BC11" si="16">AJ11</f>
        <v>0.83333333333333326</v>
      </c>
      <c r="BD11" s="62">
        <f t="shared" ref="BD11" si="17">AK11</f>
        <v>0.99999999999999989</v>
      </c>
      <c r="BE11" s="62">
        <f t="shared" ref="BE11" si="18">AL11</f>
        <v>1.1666666666666665</v>
      </c>
      <c r="BF11" s="62">
        <f t="shared" ref="BF11" si="19">AM11</f>
        <v>1.3333333333333333</v>
      </c>
      <c r="BG11" s="62">
        <f t="shared" ref="BG11" si="20">AN11</f>
        <v>1.5</v>
      </c>
      <c r="BH11" s="59">
        <f t="shared" ref="BH11" si="21">V11</f>
        <v>-1.5</v>
      </c>
      <c r="BI11" s="59">
        <f t="shared" ref="BI11" si="22">W11</f>
        <v>-1.3333333333333333</v>
      </c>
      <c r="BJ11" s="59">
        <f t="shared" ref="BJ11" si="23">X11</f>
        <v>-1.1666666666666665</v>
      </c>
      <c r="BK11" s="59">
        <f t="shared" ref="BK11" si="24">Y11</f>
        <v>-0.99999999999999989</v>
      </c>
      <c r="BL11" s="59">
        <f t="shared" ref="BL11" si="25">Z11</f>
        <v>-0.83333333333333326</v>
      </c>
      <c r="BM11" s="59">
        <f t="shared" ref="BM11" si="26">AA11</f>
        <v>-0.66666666666666663</v>
      </c>
      <c r="BN11" s="59">
        <f t="shared" ref="BN11" si="27">AB11</f>
        <v>-0.5</v>
      </c>
      <c r="BO11" s="59">
        <f t="shared" ref="BO11" si="28">AC11</f>
        <v>-0.33333333333333337</v>
      </c>
      <c r="BP11" s="59">
        <f t="shared" ref="BP11" si="29">AD11</f>
        <v>-0.16666666666666671</v>
      </c>
      <c r="BQ11" s="59">
        <f t="shared" ref="BQ11" si="30">AE11</f>
        <v>0</v>
      </c>
      <c r="BR11" s="59">
        <f t="shared" ref="BR11" si="31">AF11</f>
        <v>0.16666666666666666</v>
      </c>
      <c r="BS11" s="59">
        <f t="shared" ref="BS11" si="32">AG11</f>
        <v>0.33333333333333331</v>
      </c>
      <c r="BT11" s="59">
        <f t="shared" ref="BT11" si="33">AH11</f>
        <v>0.5</v>
      </c>
      <c r="BU11" s="59">
        <f t="shared" ref="BU11" si="34">AI11</f>
        <v>0.66666666666666663</v>
      </c>
      <c r="BV11" s="59">
        <f t="shared" ref="BV11" si="35">AJ11</f>
        <v>0.83333333333333326</v>
      </c>
      <c r="BW11" s="59">
        <f t="shared" ref="BW11" si="36">AK11</f>
        <v>0.99999999999999989</v>
      </c>
      <c r="BX11" s="59">
        <f t="shared" ref="BX11" si="37">AL11</f>
        <v>1.1666666666666665</v>
      </c>
      <c r="BY11" s="59">
        <f t="shared" ref="BY11" si="38">AM11</f>
        <v>1.3333333333333333</v>
      </c>
      <c r="BZ11" s="59">
        <f t="shared" ref="BZ11" si="39">AN11</f>
        <v>1.5</v>
      </c>
      <c r="CA11" s="78">
        <f ca="1">OFFSET($AX$12,0,-$CB$9)</f>
        <v>9.1211219725867876E-2</v>
      </c>
      <c r="CB11" s="78">
        <f ca="1">OFFSET($AX$12,0,$CB$9)</f>
        <v>0.90878878027413212</v>
      </c>
      <c r="CC11" s="79" t="s">
        <v>137</v>
      </c>
      <c r="CD11" s="79" t="s">
        <v>138</v>
      </c>
      <c r="CE11" s="79" t="s">
        <v>141</v>
      </c>
      <c r="CF11" s="79" t="s">
        <v>142</v>
      </c>
      <c r="CG11" s="79" t="s">
        <v>143</v>
      </c>
      <c r="CH11" s="16">
        <v>-1</v>
      </c>
      <c r="CI11" s="16">
        <v>0</v>
      </c>
      <c r="CJ11" s="16">
        <v>100</v>
      </c>
      <c r="CK11" s="16">
        <v>200</v>
      </c>
      <c r="CL11" s="16">
        <v>300</v>
      </c>
      <c r="CM11" s="16">
        <v>400</v>
      </c>
      <c r="CN11" s="16">
        <v>500</v>
      </c>
      <c r="CO11" s="16">
        <v>600</v>
      </c>
      <c r="CP11" s="16">
        <v>700</v>
      </c>
      <c r="CQ11" s="16">
        <v>800</v>
      </c>
      <c r="CR11" s="16">
        <v>900</v>
      </c>
      <c r="CS11" s="16">
        <v>1000</v>
      </c>
      <c r="CT11" s="16">
        <v>1100</v>
      </c>
      <c r="CU11" s="16">
        <v>1200</v>
      </c>
      <c r="CV11" s="16">
        <v>1300</v>
      </c>
      <c r="CW11" s="16">
        <v>1400</v>
      </c>
      <c r="CX11" s="16">
        <v>1500</v>
      </c>
      <c r="CY11" s="16">
        <v>1600</v>
      </c>
      <c r="CZ11" s="16">
        <v>1700</v>
      </c>
      <c r="DA11" s="16">
        <v>1800</v>
      </c>
      <c r="DB11" s="16">
        <v>1900</v>
      </c>
      <c r="DC11" s="16">
        <v>2000</v>
      </c>
      <c r="DD11" s="16">
        <v>2100</v>
      </c>
      <c r="DE11" s="16">
        <v>2200</v>
      </c>
      <c r="DF11" s="16" t="s">
        <v>150</v>
      </c>
      <c r="DG11" s="16" t="s">
        <v>151</v>
      </c>
    </row>
    <row r="12" spans="1:111">
      <c r="A12">
        <v>0</v>
      </c>
      <c r="B12" s="3">
        <f>A12*2.23694</f>
        <v>0</v>
      </c>
      <c r="C12" s="53">
        <f t="shared" ref="C12:L21" si="40">MAX(MIN($A12+C$11,sp_max),0)</f>
        <v>0</v>
      </c>
      <c r="D12" s="53">
        <f t="shared" si="40"/>
        <v>0</v>
      </c>
      <c r="E12" s="53">
        <f t="shared" si="40"/>
        <v>0</v>
      </c>
      <c r="F12" s="53">
        <f t="shared" si="40"/>
        <v>0</v>
      </c>
      <c r="G12" s="53">
        <f t="shared" si="40"/>
        <v>0</v>
      </c>
      <c r="H12" s="53">
        <f t="shared" si="40"/>
        <v>0</v>
      </c>
      <c r="I12" s="53">
        <f t="shared" si="40"/>
        <v>0</v>
      </c>
      <c r="J12" s="53">
        <f t="shared" si="40"/>
        <v>0</v>
      </c>
      <c r="K12" s="53">
        <f t="shared" si="40"/>
        <v>0</v>
      </c>
      <c r="L12" s="53">
        <f t="shared" si="40"/>
        <v>0</v>
      </c>
      <c r="M12" s="53">
        <f t="shared" ref="M12:U21" si="41">MAX(MIN($A12+M$11,sp_max),0)</f>
        <v>0.16666666666666666</v>
      </c>
      <c r="N12" s="53">
        <f t="shared" si="41"/>
        <v>0.33333333333333331</v>
      </c>
      <c r="O12" s="53">
        <f t="shared" si="41"/>
        <v>0.5</v>
      </c>
      <c r="P12" s="53">
        <f t="shared" si="41"/>
        <v>0.66666666666666663</v>
      </c>
      <c r="Q12" s="53">
        <f t="shared" si="41"/>
        <v>0.83333333333333326</v>
      </c>
      <c r="R12" s="53">
        <f t="shared" si="41"/>
        <v>0.99999999999999989</v>
      </c>
      <c r="S12" s="53">
        <f t="shared" si="41"/>
        <v>1.1666666666666665</v>
      </c>
      <c r="T12" s="53">
        <f t="shared" si="41"/>
        <v>1.3333333333333333</v>
      </c>
      <c r="U12" s="53">
        <f t="shared" si="41"/>
        <v>1.5</v>
      </c>
      <c r="V12" s="61">
        <f>_xlfn.NORM.DIST(V11+sig_step/2,0,sigma,TRUE)</f>
        <v>2.3032661316958821E-3</v>
      </c>
      <c r="W12" s="61">
        <f t="shared" ref="W12:AM12" si="42">_xlfn.NORM.DIST(W11+sig_step/2,0,sigma,TRUE)-_xlfn.NORM.DIST(W11-sig_step/2,0,sigma,TRUE)</f>
        <v>3.9063991940802463E-3</v>
      </c>
      <c r="X12" s="61">
        <f t="shared" si="42"/>
        <v>8.9204746844596759E-3</v>
      </c>
      <c r="Y12" s="61">
        <f t="shared" si="42"/>
        <v>1.8246367574581437E-2</v>
      </c>
      <c r="Z12" s="61">
        <f t="shared" si="42"/>
        <v>3.3430693684040835E-2</v>
      </c>
      <c r="AA12" s="61">
        <f t="shared" si="42"/>
        <v>5.4865303305523194E-2</v>
      </c>
      <c r="AB12" s="61">
        <f t="shared" si="42"/>
        <v>8.0655876389261777E-2</v>
      </c>
      <c r="AC12" s="61">
        <f t="shared" si="42"/>
        <v>0.10620915776234385</v>
      </c>
      <c r="AD12" s="61">
        <f t="shared" si="42"/>
        <v>0.1252786286631094</v>
      </c>
      <c r="AE12" s="61">
        <f t="shared" si="42"/>
        <v>0.13236766522180732</v>
      </c>
      <c r="AF12" s="61">
        <f t="shared" si="42"/>
        <v>0.12527862866310946</v>
      </c>
      <c r="AG12" s="61">
        <f t="shared" si="42"/>
        <v>0.10620915776234385</v>
      </c>
      <c r="AH12" s="61">
        <f t="shared" si="42"/>
        <v>8.0655876389261749E-2</v>
      </c>
      <c r="AI12" s="61">
        <f t="shared" si="42"/>
        <v>5.4865303305523194E-2</v>
      </c>
      <c r="AJ12" s="61">
        <f t="shared" si="42"/>
        <v>3.3430693684040835E-2</v>
      </c>
      <c r="AK12" s="61">
        <f t="shared" si="42"/>
        <v>1.8246367574581424E-2</v>
      </c>
      <c r="AL12" s="61">
        <f t="shared" si="42"/>
        <v>8.9204746844596672E-3</v>
      </c>
      <c r="AM12" s="61">
        <f t="shared" si="42"/>
        <v>3.9063991940803122E-3</v>
      </c>
      <c r="AN12" s="61">
        <f>1-_xlfn.NORM.DIST(AN11-sig_step/2,0,sigma,TRUE)</f>
        <v>2.3032661316958469E-3</v>
      </c>
      <c r="AO12" s="63">
        <f t="shared" ref="AO12:BG12" si="43">_xlfn.NORM.DIST(AO11,0,sigma,TRUE)</f>
        <v>1.3498980316300933E-3</v>
      </c>
      <c r="AP12" s="63">
        <f t="shared" si="43"/>
        <v>3.8303805675897356E-3</v>
      </c>
      <c r="AQ12" s="63">
        <f t="shared" si="43"/>
        <v>9.815328628645344E-3</v>
      </c>
      <c r="AR12" s="63">
        <f t="shared" si="43"/>
        <v>2.2750131948179219E-2</v>
      </c>
      <c r="AS12" s="63">
        <f t="shared" si="43"/>
        <v>4.7790352272814703E-2</v>
      </c>
      <c r="AT12" s="63">
        <f t="shared" si="43"/>
        <v>9.1211219725867876E-2</v>
      </c>
      <c r="AU12" s="63">
        <f t="shared" si="43"/>
        <v>0.15865525393145699</v>
      </c>
      <c r="AV12" s="63">
        <f t="shared" si="43"/>
        <v>0.2524925375469228</v>
      </c>
      <c r="AW12" s="63">
        <f t="shared" si="43"/>
        <v>0.36944134018176356</v>
      </c>
      <c r="AX12" s="63">
        <f t="shared" si="43"/>
        <v>0.5</v>
      </c>
      <c r="AY12" s="63">
        <f t="shared" si="43"/>
        <v>0.63055865981823644</v>
      </c>
      <c r="AZ12" s="63">
        <f t="shared" si="43"/>
        <v>0.74750746245307709</v>
      </c>
      <c r="BA12" s="63">
        <f t="shared" si="43"/>
        <v>0.84134474606854304</v>
      </c>
      <c r="BB12" s="63">
        <f t="shared" si="43"/>
        <v>0.90878878027413212</v>
      </c>
      <c r="BC12" s="63">
        <f t="shared" si="43"/>
        <v>0.9522096477271853</v>
      </c>
      <c r="BD12" s="63">
        <f t="shared" si="43"/>
        <v>0.97724986805182079</v>
      </c>
      <c r="BE12" s="63">
        <f t="shared" si="43"/>
        <v>0.99018467137135469</v>
      </c>
      <c r="BF12" s="63">
        <f t="shared" si="43"/>
        <v>0.99616961943241022</v>
      </c>
      <c r="BG12" s="63">
        <f t="shared" si="43"/>
        <v>0.9986501019683699</v>
      </c>
      <c r="BH12" s="77">
        <f t="shared" ref="BH12:BH37" ca="1" si="44">FORECAST(C12,OFFSET(turb_data_ul,MATCH(C12,turb_ms,1)-1,turb_lookup_col,2),OFFSET(turb_ms,MATCH(C12,turb_ms,1)-1,0,2))</f>
        <v>0</v>
      </c>
      <c r="BI12" s="77">
        <f t="shared" ref="BI12:BI37" ca="1" si="45">FORECAST(D12,OFFSET(turb_data_ul,MATCH(D12,turb_ms,1)-1,turb_lookup_col,2),OFFSET(turb_ms,MATCH(D12,turb_ms,1)-1,0,2))</f>
        <v>0</v>
      </c>
      <c r="BJ12" s="77">
        <f t="shared" ref="BJ12:BJ37" ca="1" si="46">FORECAST(E12,OFFSET(turb_data_ul,MATCH(E12,turb_ms,1)-1,turb_lookup_col,2),OFFSET(turb_ms,MATCH(E12,turb_ms,1)-1,0,2))</f>
        <v>0</v>
      </c>
      <c r="BK12" s="77">
        <f t="shared" ref="BK12:BK37" ca="1" si="47">FORECAST(F12,OFFSET(turb_data_ul,MATCH(F12,turb_ms,1)-1,turb_lookup_col,2),OFFSET(turb_ms,MATCH(F12,turb_ms,1)-1,0,2))</f>
        <v>0</v>
      </c>
      <c r="BL12" s="77">
        <f t="shared" ref="BL12:BL37" ca="1" si="48">FORECAST(G12,OFFSET(turb_data_ul,MATCH(G12,turb_ms,1)-1,turb_lookup_col,2),OFFSET(turb_ms,MATCH(G12,turb_ms,1)-1,0,2))</f>
        <v>0</v>
      </c>
      <c r="BM12" s="77">
        <f t="shared" ref="BM12:BM37" ca="1" si="49">FORECAST(H12,OFFSET(turb_data_ul,MATCH(H12,turb_ms,1)-1,turb_lookup_col,2),OFFSET(turb_ms,MATCH(H12,turb_ms,1)-1,0,2))</f>
        <v>0</v>
      </c>
      <c r="BN12" s="77">
        <f t="shared" ref="BN12:BN37" ca="1" si="50">FORECAST(I12,OFFSET(turb_data_ul,MATCH(I12,turb_ms,1)-1,turb_lookup_col,2),OFFSET(turb_ms,MATCH(I12,turb_ms,1)-1,0,2))</f>
        <v>0</v>
      </c>
      <c r="BO12" s="77">
        <f t="shared" ref="BO12:BO37" ca="1" si="51">FORECAST(J12,OFFSET(turb_data_ul,MATCH(J12,turb_ms,1)-1,turb_lookup_col,2),OFFSET(turb_ms,MATCH(J12,turb_ms,1)-1,0,2))</f>
        <v>0</v>
      </c>
      <c r="BP12" s="77">
        <f t="shared" ref="BP12:BP37" ca="1" si="52">FORECAST(K12,OFFSET(turb_data_ul,MATCH(K12,turb_ms,1)-1,turb_lookup_col,2),OFFSET(turb_ms,MATCH(K12,turb_ms,1)-1,0,2))</f>
        <v>0</v>
      </c>
      <c r="BQ12" s="77">
        <f t="shared" ref="BQ12:BQ37" ca="1" si="53">FORECAST(L12,OFFSET(turb_data_ul,MATCH(L12,turb_ms,1)-1,turb_lookup_col,2),OFFSET(turb_ms,MATCH(L12,turb_ms,1)-1,0,2))</f>
        <v>0</v>
      </c>
      <c r="BR12" s="77">
        <f t="shared" ref="BR12:BR37" ca="1" si="54">FORECAST(M12,OFFSET(turb_data_ul,MATCH(M12,turb_ms,1)-1,turb_lookup_col,2),OFFSET(turb_ms,MATCH(M12,turb_ms,1)-1,0,2))</f>
        <v>0</v>
      </c>
      <c r="BS12" s="77">
        <f t="shared" ref="BS12:BS37" ca="1" si="55">FORECAST(N12,OFFSET(turb_data_ul,MATCH(N12,turb_ms,1)-1,turb_lookup_col,2),OFFSET(turb_ms,MATCH(N12,turb_ms,1)-1,0,2))</f>
        <v>0</v>
      </c>
      <c r="BT12" s="77">
        <f t="shared" ref="BT12:BT37" ca="1" si="56">FORECAST(O12,OFFSET(turb_data_ul,MATCH(O12,turb_ms,1)-1,turb_lookup_col,2),OFFSET(turb_ms,MATCH(O12,turb_ms,1)-1,0,2))</f>
        <v>0</v>
      </c>
      <c r="BU12" s="77">
        <f t="shared" ref="BU12:BU37" ca="1" si="57">FORECAST(P12,OFFSET(turb_data_ul,MATCH(P12,turb_ms,1)-1,turb_lookup_col,2),OFFSET(turb_ms,MATCH(P12,turb_ms,1)-1,0,2))</f>
        <v>0</v>
      </c>
      <c r="BV12" s="77">
        <f t="shared" ref="BV12:BV37" ca="1" si="58">FORECAST(Q12,OFFSET(turb_data_ul,MATCH(Q12,turb_ms,1)-1,turb_lookup_col,2),OFFSET(turb_ms,MATCH(Q12,turb_ms,1)-1,0,2))</f>
        <v>0</v>
      </c>
      <c r="BW12" s="77">
        <f t="shared" ref="BW12:BW37" ca="1" si="59">FORECAST(R12,OFFSET(turb_data_ul,MATCH(R12,turb_ms,1)-1,turb_lookup_col,2),OFFSET(turb_ms,MATCH(R12,turb_ms,1)-1,0,2))</f>
        <v>0</v>
      </c>
      <c r="BX12" s="77">
        <f t="shared" ref="BX12:BX37" ca="1" si="60">FORECAST(S12,OFFSET(turb_data_ul,MATCH(S12,turb_ms,1)-1,turb_lookup_col,2),OFFSET(turb_ms,MATCH(S12,turb_ms,1)-1,0,2))</f>
        <v>0.49999999999999956</v>
      </c>
      <c r="BY12" s="77">
        <f t="shared" ref="BY12:BY37" ca="1" si="61">FORECAST(T12,OFFSET(turb_data_ul,MATCH(T12,turb_ms,1)-1,turb_lookup_col,2),OFFSET(turb_ms,MATCH(T12,turb_ms,1)-1,0,2))</f>
        <v>1</v>
      </c>
      <c r="BZ12" s="77">
        <f t="shared" ref="BZ12:BZ37" ca="1" si="62">FORECAST(U12,OFFSET(turb_data_ul,MATCH(U12,turb_ms,1)-1,turb_lookup_col,2),OFFSET(turb_ms,MATCH(U12,turb_ms,1)-1,0,2))</f>
        <v>1.5</v>
      </c>
      <c r="CA12">
        <f ca="1">OFFSET($BQ12,0,-$CB$9)</f>
        <v>0</v>
      </c>
      <c r="CB12">
        <f ca="1">OFFSET($BQ12,0,$CB$9)</f>
        <v>0</v>
      </c>
      <c r="CC12">
        <f ca="1">CA12-$BQ12</f>
        <v>0</v>
      </c>
      <c r="CD12">
        <f ca="1">CB12-$BQ12</f>
        <v>0</v>
      </c>
      <c r="CE12" s="5">
        <f t="shared" ref="CE12:CE37" ca="1" si="63">BQ12/turb_pwr_max</f>
        <v>0</v>
      </c>
      <c r="CF12" s="5">
        <f t="shared" ref="CF12:CF37" ca="1" si="64">CC12/turb_pwr_max</f>
        <v>0</v>
      </c>
      <c r="CG12" s="5">
        <f t="shared" ref="CG12:CG37" ca="1" si="65">CD12/turb_pwr_max</f>
        <v>0</v>
      </c>
      <c r="CI12">
        <f ca="1">SUMIFS($V12:$AN12,$BH12:$BZ12,"&gt;"&amp;CH$11,$BH12:$BZ12,"&lt;="&amp;CI$11)</f>
        <v>0.98486985998976417</v>
      </c>
      <c r="CJ12">
        <f t="shared" ref="CJ12:CM12" ca="1" si="66">SUMIFS($V12:$AN12,$BH12:$BZ12,"&gt;"&amp;CI$11,$BH12:$BZ12,"&lt;="&amp;CJ$11)</f>
        <v>1.5130140010235826E-2</v>
      </c>
      <c r="CK12">
        <f t="shared" ca="1" si="66"/>
        <v>0</v>
      </c>
      <c r="CL12">
        <f t="shared" ca="1" si="66"/>
        <v>0</v>
      </c>
      <c r="CM12">
        <f t="shared" ca="1" si="66"/>
        <v>0</v>
      </c>
      <c r="CN12">
        <f t="shared" ref="CN12:DE12" ca="1" si="67">SUMIFS($V12:$AN12,$BH12:$BZ12,"&gt;"&amp;CM$11,$BH12:$BZ12,"&lt;="&amp;CN$11)</f>
        <v>0</v>
      </c>
      <c r="CO12">
        <f t="shared" ca="1" si="67"/>
        <v>0</v>
      </c>
      <c r="CP12">
        <f t="shared" ca="1" si="67"/>
        <v>0</v>
      </c>
      <c r="CQ12">
        <f t="shared" ca="1" si="67"/>
        <v>0</v>
      </c>
      <c r="CR12">
        <f t="shared" ca="1" si="67"/>
        <v>0</v>
      </c>
      <c r="CS12">
        <f t="shared" ca="1" si="67"/>
        <v>0</v>
      </c>
      <c r="CT12">
        <f t="shared" ca="1" si="67"/>
        <v>0</v>
      </c>
      <c r="CU12">
        <f t="shared" ca="1" si="67"/>
        <v>0</v>
      </c>
      <c r="CV12">
        <f t="shared" ca="1" si="67"/>
        <v>0</v>
      </c>
      <c r="CW12">
        <f t="shared" ca="1" si="67"/>
        <v>0</v>
      </c>
      <c r="CX12">
        <f t="shared" ca="1" si="67"/>
        <v>0</v>
      </c>
      <c r="CY12">
        <f t="shared" ca="1" si="67"/>
        <v>0</v>
      </c>
      <c r="CZ12">
        <f t="shared" ca="1" si="67"/>
        <v>0</v>
      </c>
      <c r="DA12">
        <f t="shared" ca="1" si="67"/>
        <v>0</v>
      </c>
      <c r="DB12">
        <f t="shared" ca="1" si="67"/>
        <v>0</v>
      </c>
      <c r="DC12">
        <f t="shared" ca="1" si="67"/>
        <v>0</v>
      </c>
      <c r="DD12">
        <f t="shared" ca="1" si="67"/>
        <v>0</v>
      </c>
      <c r="DE12">
        <f t="shared" ca="1" si="67"/>
        <v>0</v>
      </c>
      <c r="DF12">
        <f ca="1">SUM(CI12:DE12)</f>
        <v>1</v>
      </c>
      <c r="DG12">
        <f ca="1">COUNTIF(CI12:DE12,"&gt;0")</f>
        <v>2</v>
      </c>
    </row>
    <row r="13" spans="1:111">
      <c r="A13">
        <v>1</v>
      </c>
      <c r="B13" s="3">
        <f>A13*2.23694</f>
        <v>2.2369400000000002</v>
      </c>
      <c r="C13" s="53">
        <f t="shared" si="40"/>
        <v>0</v>
      </c>
      <c r="D13" s="53">
        <f t="shared" si="40"/>
        <v>0</v>
      </c>
      <c r="E13" s="53">
        <f t="shared" si="40"/>
        <v>0</v>
      </c>
      <c r="F13" s="53">
        <f t="shared" si="40"/>
        <v>1.1102230246251565E-16</v>
      </c>
      <c r="G13" s="53">
        <f t="shared" si="40"/>
        <v>0.16666666666666674</v>
      </c>
      <c r="H13" s="53">
        <f t="shared" si="40"/>
        <v>0.33333333333333337</v>
      </c>
      <c r="I13" s="53">
        <f t="shared" si="40"/>
        <v>0.5</v>
      </c>
      <c r="J13" s="53">
        <f t="shared" si="40"/>
        <v>0.66666666666666663</v>
      </c>
      <c r="K13" s="53">
        <f t="shared" si="40"/>
        <v>0.83333333333333326</v>
      </c>
      <c r="L13" s="53">
        <f t="shared" si="40"/>
        <v>1</v>
      </c>
      <c r="M13" s="53">
        <f t="shared" si="41"/>
        <v>1.1666666666666667</v>
      </c>
      <c r="N13" s="53">
        <f t="shared" si="41"/>
        <v>1.3333333333333333</v>
      </c>
      <c r="O13" s="53">
        <f t="shared" si="41"/>
        <v>1.5</v>
      </c>
      <c r="P13" s="53">
        <f t="shared" si="41"/>
        <v>1.6666666666666665</v>
      </c>
      <c r="Q13" s="53">
        <f t="shared" si="41"/>
        <v>1.8333333333333333</v>
      </c>
      <c r="R13" s="53">
        <f t="shared" si="41"/>
        <v>2</v>
      </c>
      <c r="S13" s="53">
        <f t="shared" si="41"/>
        <v>2.1666666666666665</v>
      </c>
      <c r="T13" s="53">
        <f t="shared" si="41"/>
        <v>2.333333333333333</v>
      </c>
      <c r="U13" s="53">
        <f t="shared" si="41"/>
        <v>2.5</v>
      </c>
      <c r="V13" s="60">
        <f>V12</f>
        <v>2.3032661316958821E-3</v>
      </c>
      <c r="W13" s="60">
        <f t="shared" ref="W13:AN13" si="68">W12</f>
        <v>3.9063991940802463E-3</v>
      </c>
      <c r="X13" s="60">
        <f t="shared" si="68"/>
        <v>8.9204746844596759E-3</v>
      </c>
      <c r="Y13" s="60">
        <f t="shared" si="68"/>
        <v>1.8246367574581437E-2</v>
      </c>
      <c r="Z13" s="60">
        <f t="shared" si="68"/>
        <v>3.3430693684040835E-2</v>
      </c>
      <c r="AA13" s="60">
        <f t="shared" si="68"/>
        <v>5.4865303305523194E-2</v>
      </c>
      <c r="AB13" s="60">
        <f t="shared" si="68"/>
        <v>8.0655876389261777E-2</v>
      </c>
      <c r="AC13" s="60">
        <f t="shared" si="68"/>
        <v>0.10620915776234385</v>
      </c>
      <c r="AD13" s="60">
        <f t="shared" si="68"/>
        <v>0.1252786286631094</v>
      </c>
      <c r="AE13" s="60">
        <f t="shared" si="68"/>
        <v>0.13236766522180732</v>
      </c>
      <c r="AF13" s="60">
        <f t="shared" si="68"/>
        <v>0.12527862866310946</v>
      </c>
      <c r="AG13" s="60">
        <f t="shared" si="68"/>
        <v>0.10620915776234385</v>
      </c>
      <c r="AH13" s="60">
        <f t="shared" si="68"/>
        <v>8.0655876389261749E-2</v>
      </c>
      <c r="AI13" s="60">
        <f t="shared" si="68"/>
        <v>5.4865303305523194E-2</v>
      </c>
      <c r="AJ13" s="60">
        <f t="shared" si="68"/>
        <v>3.3430693684040835E-2</v>
      </c>
      <c r="AK13" s="60">
        <f t="shared" si="68"/>
        <v>1.8246367574581424E-2</v>
      </c>
      <c r="AL13" s="60">
        <f t="shared" si="68"/>
        <v>8.9204746844596672E-3</v>
      </c>
      <c r="AM13" s="60">
        <f t="shared" si="68"/>
        <v>3.9063991940803122E-3</v>
      </c>
      <c r="AN13" s="60">
        <f t="shared" si="68"/>
        <v>2.3032661316958469E-3</v>
      </c>
      <c r="AO13" s="64">
        <f>AO12</f>
        <v>1.3498980316300933E-3</v>
      </c>
      <c r="AP13" s="64">
        <f t="shared" ref="AP13:AP37" si="69">AP12</f>
        <v>3.8303805675897356E-3</v>
      </c>
      <c r="AQ13" s="64">
        <f t="shared" ref="AQ13:AQ37" si="70">AQ12</f>
        <v>9.815328628645344E-3</v>
      </c>
      <c r="AR13" s="64">
        <f t="shared" ref="AR13:AR37" si="71">AR12</f>
        <v>2.2750131948179219E-2</v>
      </c>
      <c r="AS13" s="64">
        <f t="shared" ref="AS13:AS37" si="72">AS12</f>
        <v>4.7790352272814703E-2</v>
      </c>
      <c r="AT13" s="64">
        <f t="shared" ref="AT13:AT37" si="73">AT12</f>
        <v>9.1211219725867876E-2</v>
      </c>
      <c r="AU13" s="64">
        <f t="shared" ref="AU13:AU37" si="74">AU12</f>
        <v>0.15865525393145699</v>
      </c>
      <c r="AV13" s="64">
        <f t="shared" ref="AV13:AV37" si="75">AV12</f>
        <v>0.2524925375469228</v>
      </c>
      <c r="AW13" s="64">
        <f t="shared" ref="AW13:AW37" si="76">AW12</f>
        <v>0.36944134018176356</v>
      </c>
      <c r="AX13" s="64">
        <f t="shared" ref="AX13:AX37" si="77">AX12</f>
        <v>0.5</v>
      </c>
      <c r="AY13" s="64">
        <f t="shared" ref="AY13:AY37" si="78">AY12</f>
        <v>0.63055865981823644</v>
      </c>
      <c r="AZ13" s="64">
        <f t="shared" ref="AZ13:AZ37" si="79">AZ12</f>
        <v>0.74750746245307709</v>
      </c>
      <c r="BA13" s="64">
        <f t="shared" ref="BA13:BA37" si="80">BA12</f>
        <v>0.84134474606854304</v>
      </c>
      <c r="BB13" s="64">
        <f t="shared" ref="BB13:BB37" si="81">BB12</f>
        <v>0.90878878027413212</v>
      </c>
      <c r="BC13" s="64">
        <f t="shared" ref="BC13:BC37" si="82">BC12</f>
        <v>0.9522096477271853</v>
      </c>
      <c r="BD13" s="64">
        <f t="shared" ref="BD13:BD37" si="83">BD12</f>
        <v>0.97724986805182079</v>
      </c>
      <c r="BE13" s="64">
        <f t="shared" ref="BE13:BE37" si="84">BE12</f>
        <v>0.99018467137135469</v>
      </c>
      <c r="BF13" s="64">
        <f t="shared" ref="BF13:BF37" si="85">BF12</f>
        <v>0.99616961943241022</v>
      </c>
      <c r="BG13" s="64">
        <f t="shared" ref="BG13:BG37" si="86">BG12</f>
        <v>0.9986501019683699</v>
      </c>
      <c r="BH13" s="77">
        <f t="shared" ca="1" si="44"/>
        <v>0</v>
      </c>
      <c r="BI13" s="77">
        <f t="shared" ca="1" si="45"/>
        <v>0</v>
      </c>
      <c r="BJ13" s="77">
        <f t="shared" ca="1" si="46"/>
        <v>0</v>
      </c>
      <c r="BK13" s="77">
        <f t="shared" ca="1" si="47"/>
        <v>0</v>
      </c>
      <c r="BL13" s="77">
        <f t="shared" ca="1" si="48"/>
        <v>0</v>
      </c>
      <c r="BM13" s="77">
        <f t="shared" ca="1" si="49"/>
        <v>0</v>
      </c>
      <c r="BN13" s="77">
        <f t="shared" ca="1" si="50"/>
        <v>0</v>
      </c>
      <c r="BO13" s="77">
        <f t="shared" ca="1" si="51"/>
        <v>0</v>
      </c>
      <c r="BP13" s="77">
        <f t="shared" ca="1" si="52"/>
        <v>0</v>
      </c>
      <c r="BQ13" s="77">
        <f t="shared" ca="1" si="53"/>
        <v>0</v>
      </c>
      <c r="BR13" s="77">
        <f t="shared" ca="1" si="54"/>
        <v>0.5</v>
      </c>
      <c r="BS13" s="77">
        <f t="shared" ca="1" si="55"/>
        <v>1</v>
      </c>
      <c r="BT13" s="77">
        <f t="shared" ca="1" si="56"/>
        <v>1.5</v>
      </c>
      <c r="BU13" s="77">
        <f t="shared" ca="1" si="57"/>
        <v>2</v>
      </c>
      <c r="BV13" s="77">
        <f t="shared" ca="1" si="58"/>
        <v>2.5</v>
      </c>
      <c r="BW13" s="77">
        <f t="shared" ca="1" si="59"/>
        <v>3</v>
      </c>
      <c r="BX13" s="77">
        <f t="shared" ca="1" si="60"/>
        <v>6.6666666666666643</v>
      </c>
      <c r="BY13" s="77">
        <f t="shared" ca="1" si="61"/>
        <v>10.333333333333329</v>
      </c>
      <c r="BZ13" s="77">
        <f t="shared" ca="1" si="62"/>
        <v>14</v>
      </c>
      <c r="CA13">
        <f t="shared" ref="CA13:CA37" ca="1" si="87">OFFSET($BQ13,0,-$CB$9)</f>
        <v>0</v>
      </c>
      <c r="CB13">
        <f t="shared" ref="CB13:CB37" ca="1" si="88">OFFSET($BQ13,0,$CB$9)</f>
        <v>2</v>
      </c>
      <c r="CC13">
        <f t="shared" ref="CC13:CC37" ca="1" si="89">CA13-$BQ13</f>
        <v>0</v>
      </c>
      <c r="CD13">
        <f t="shared" ref="CD13:CD37" ca="1" si="90">CB13-$BQ13</f>
        <v>2</v>
      </c>
      <c r="CE13" s="5">
        <f t="shared" ca="1" si="63"/>
        <v>0</v>
      </c>
      <c r="CF13" s="5">
        <f t="shared" ca="1" si="64"/>
        <v>0</v>
      </c>
      <c r="CG13" s="5">
        <f t="shared" ca="1" si="65"/>
        <v>9.7560975609756097E-4</v>
      </c>
      <c r="CI13">
        <f t="shared" ref="CI13:CM13" ca="1" si="91">SUMIFS($V13:$AN13,$BH13:$BZ13,"&gt;"&amp;CH$11,$BH13:$BZ13,"&lt;="&amp;CI$11)</f>
        <v>0.56618383261090366</v>
      </c>
      <c r="CJ13">
        <f t="shared" ca="1" si="91"/>
        <v>0.43381616738909634</v>
      </c>
      <c r="CK13">
        <f t="shared" ca="1" si="91"/>
        <v>0</v>
      </c>
      <c r="CL13">
        <f t="shared" ca="1" si="91"/>
        <v>0</v>
      </c>
      <c r="CM13">
        <f t="shared" ca="1" si="91"/>
        <v>0</v>
      </c>
      <c r="CN13">
        <f t="shared" ref="CN13:DE13" ca="1" si="92">SUMIFS($V13:$AN13,$BH13:$BZ13,"&gt;"&amp;CM$11,$BH13:$BZ13,"&lt;="&amp;CN$11)</f>
        <v>0</v>
      </c>
      <c r="CO13">
        <f t="shared" ca="1" si="92"/>
        <v>0</v>
      </c>
      <c r="CP13">
        <f t="shared" ca="1" si="92"/>
        <v>0</v>
      </c>
      <c r="CQ13">
        <f t="shared" ca="1" si="92"/>
        <v>0</v>
      </c>
      <c r="CR13">
        <f t="shared" ca="1" si="92"/>
        <v>0</v>
      </c>
      <c r="CS13">
        <f t="shared" ca="1" si="92"/>
        <v>0</v>
      </c>
      <c r="CT13">
        <f t="shared" ca="1" si="92"/>
        <v>0</v>
      </c>
      <c r="CU13">
        <f t="shared" ca="1" si="92"/>
        <v>0</v>
      </c>
      <c r="CV13">
        <f t="shared" ca="1" si="92"/>
        <v>0</v>
      </c>
      <c r="CW13">
        <f t="shared" ca="1" si="92"/>
        <v>0</v>
      </c>
      <c r="CX13">
        <f t="shared" ca="1" si="92"/>
        <v>0</v>
      </c>
      <c r="CY13">
        <f t="shared" ca="1" si="92"/>
        <v>0</v>
      </c>
      <c r="CZ13">
        <f t="shared" ca="1" si="92"/>
        <v>0</v>
      </c>
      <c r="DA13">
        <f t="shared" ca="1" si="92"/>
        <v>0</v>
      </c>
      <c r="DB13">
        <f t="shared" ca="1" si="92"/>
        <v>0</v>
      </c>
      <c r="DC13">
        <f t="shared" ca="1" si="92"/>
        <v>0</v>
      </c>
      <c r="DD13">
        <f t="shared" ca="1" si="92"/>
        <v>0</v>
      </c>
      <c r="DE13">
        <f t="shared" ca="1" si="92"/>
        <v>0</v>
      </c>
      <c r="DF13">
        <f ca="1">SUM(CI13:DE13)</f>
        <v>1</v>
      </c>
      <c r="DG13">
        <f ca="1">COUNTIF(CI13:DE13,"&gt;0")</f>
        <v>2</v>
      </c>
    </row>
    <row r="14" spans="1:111">
      <c r="A14">
        <v>2</v>
      </c>
      <c r="B14" s="3">
        <f t="shared" ref="B14:B37" si="93">A14*2.23694</f>
        <v>4.4738800000000003</v>
      </c>
      <c r="C14" s="53">
        <f t="shared" si="40"/>
        <v>0.5</v>
      </c>
      <c r="D14" s="53">
        <f t="shared" si="40"/>
        <v>0.66666666666666674</v>
      </c>
      <c r="E14" s="53">
        <f t="shared" si="40"/>
        <v>0.83333333333333348</v>
      </c>
      <c r="F14" s="53">
        <f t="shared" si="40"/>
        <v>1</v>
      </c>
      <c r="G14" s="53">
        <f t="shared" si="40"/>
        <v>1.1666666666666667</v>
      </c>
      <c r="H14" s="53">
        <f t="shared" si="40"/>
        <v>1.3333333333333335</v>
      </c>
      <c r="I14" s="53">
        <f t="shared" si="40"/>
        <v>1.5</v>
      </c>
      <c r="J14" s="53">
        <f t="shared" si="40"/>
        <v>1.6666666666666665</v>
      </c>
      <c r="K14" s="53">
        <f t="shared" si="40"/>
        <v>1.8333333333333333</v>
      </c>
      <c r="L14" s="53">
        <f t="shared" si="40"/>
        <v>2</v>
      </c>
      <c r="M14" s="53">
        <f t="shared" si="41"/>
        <v>2.1666666666666665</v>
      </c>
      <c r="N14" s="53">
        <f t="shared" si="41"/>
        <v>2.3333333333333335</v>
      </c>
      <c r="O14" s="53">
        <f t="shared" si="41"/>
        <v>2.5</v>
      </c>
      <c r="P14" s="53">
        <f t="shared" si="41"/>
        <v>2.6666666666666665</v>
      </c>
      <c r="Q14" s="53">
        <f t="shared" si="41"/>
        <v>2.833333333333333</v>
      </c>
      <c r="R14" s="53">
        <f t="shared" si="41"/>
        <v>3</v>
      </c>
      <c r="S14" s="53">
        <f t="shared" si="41"/>
        <v>3.1666666666666665</v>
      </c>
      <c r="T14" s="53">
        <f t="shared" si="41"/>
        <v>3.333333333333333</v>
      </c>
      <c r="U14" s="53">
        <f t="shared" si="41"/>
        <v>3.5</v>
      </c>
      <c r="V14" s="60">
        <f t="shared" ref="V14:V37" si="94">V13</f>
        <v>2.3032661316958821E-3</v>
      </c>
      <c r="W14" s="60">
        <f t="shared" ref="W14:W37" si="95">W13</f>
        <v>3.9063991940802463E-3</v>
      </c>
      <c r="X14" s="60">
        <f t="shared" ref="X14:X37" si="96">X13</f>
        <v>8.9204746844596759E-3</v>
      </c>
      <c r="Y14" s="60">
        <f t="shared" ref="Y14:Y37" si="97">Y13</f>
        <v>1.8246367574581437E-2</v>
      </c>
      <c r="Z14" s="60">
        <f t="shared" ref="Z14:Z37" si="98">Z13</f>
        <v>3.3430693684040835E-2</v>
      </c>
      <c r="AA14" s="60">
        <f t="shared" ref="AA14:AA37" si="99">AA13</f>
        <v>5.4865303305523194E-2</v>
      </c>
      <c r="AB14" s="60">
        <f t="shared" ref="AB14:AB37" si="100">AB13</f>
        <v>8.0655876389261777E-2</v>
      </c>
      <c r="AC14" s="60">
        <f t="shared" ref="AC14:AC37" si="101">AC13</f>
        <v>0.10620915776234385</v>
      </c>
      <c r="AD14" s="60">
        <f t="shared" ref="AD14:AD37" si="102">AD13</f>
        <v>0.1252786286631094</v>
      </c>
      <c r="AE14" s="60">
        <f t="shared" ref="AE14:AE37" si="103">AE13</f>
        <v>0.13236766522180732</v>
      </c>
      <c r="AF14" s="60">
        <f t="shared" ref="AF14:AF37" si="104">AF13</f>
        <v>0.12527862866310946</v>
      </c>
      <c r="AG14" s="60">
        <f t="shared" ref="AG14:AG37" si="105">AG13</f>
        <v>0.10620915776234385</v>
      </c>
      <c r="AH14" s="60">
        <f t="shared" ref="AH14:AH37" si="106">AH13</f>
        <v>8.0655876389261749E-2</v>
      </c>
      <c r="AI14" s="60">
        <f t="shared" ref="AI14:AI37" si="107">AI13</f>
        <v>5.4865303305523194E-2</v>
      </c>
      <c r="AJ14" s="60">
        <f t="shared" ref="AJ14:AJ37" si="108">AJ13</f>
        <v>3.3430693684040835E-2</v>
      </c>
      <c r="AK14" s="60">
        <f t="shared" ref="AK14:AK37" si="109">AK13</f>
        <v>1.8246367574581424E-2</v>
      </c>
      <c r="AL14" s="60">
        <f t="shared" ref="AL14:AL37" si="110">AL13</f>
        <v>8.9204746844596672E-3</v>
      </c>
      <c r="AM14" s="60">
        <f t="shared" ref="AM14:AM37" si="111">AM13</f>
        <v>3.9063991940803122E-3</v>
      </c>
      <c r="AN14" s="60">
        <f t="shared" ref="AN14:AN37" si="112">AN13</f>
        <v>2.3032661316958469E-3</v>
      </c>
      <c r="AO14" s="64">
        <f t="shared" ref="AO14:AO37" si="113">AO13</f>
        <v>1.3498980316300933E-3</v>
      </c>
      <c r="AP14" s="64">
        <f t="shared" si="69"/>
        <v>3.8303805675897356E-3</v>
      </c>
      <c r="AQ14" s="64">
        <f t="shared" si="70"/>
        <v>9.815328628645344E-3</v>
      </c>
      <c r="AR14" s="64">
        <f t="shared" si="71"/>
        <v>2.2750131948179219E-2</v>
      </c>
      <c r="AS14" s="64">
        <f t="shared" si="72"/>
        <v>4.7790352272814703E-2</v>
      </c>
      <c r="AT14" s="64">
        <f t="shared" si="73"/>
        <v>9.1211219725867876E-2</v>
      </c>
      <c r="AU14" s="64">
        <f t="shared" si="74"/>
        <v>0.15865525393145699</v>
      </c>
      <c r="AV14" s="64">
        <f t="shared" si="75"/>
        <v>0.2524925375469228</v>
      </c>
      <c r="AW14" s="64">
        <f t="shared" si="76"/>
        <v>0.36944134018176356</v>
      </c>
      <c r="AX14" s="64">
        <f t="shared" si="77"/>
        <v>0.5</v>
      </c>
      <c r="AY14" s="64">
        <f t="shared" si="78"/>
        <v>0.63055865981823644</v>
      </c>
      <c r="AZ14" s="64">
        <f t="shared" si="79"/>
        <v>0.74750746245307709</v>
      </c>
      <c r="BA14" s="64">
        <f t="shared" si="80"/>
        <v>0.84134474606854304</v>
      </c>
      <c r="BB14" s="64">
        <f t="shared" si="81"/>
        <v>0.90878878027413212</v>
      </c>
      <c r="BC14" s="64">
        <f t="shared" si="82"/>
        <v>0.9522096477271853</v>
      </c>
      <c r="BD14" s="64">
        <f t="shared" si="83"/>
        <v>0.97724986805182079</v>
      </c>
      <c r="BE14" s="64">
        <f t="shared" si="84"/>
        <v>0.99018467137135469</v>
      </c>
      <c r="BF14" s="64">
        <f t="shared" si="85"/>
        <v>0.99616961943241022</v>
      </c>
      <c r="BG14" s="64">
        <f t="shared" si="86"/>
        <v>0.9986501019683699</v>
      </c>
      <c r="BH14" s="77">
        <f t="shared" ca="1" si="44"/>
        <v>0</v>
      </c>
      <c r="BI14" s="77">
        <f t="shared" ca="1" si="45"/>
        <v>0</v>
      </c>
      <c r="BJ14" s="77">
        <f t="shared" ca="1" si="46"/>
        <v>0</v>
      </c>
      <c r="BK14" s="77">
        <f t="shared" ca="1" si="47"/>
        <v>0</v>
      </c>
      <c r="BL14" s="77">
        <f t="shared" ca="1" si="48"/>
        <v>0.5</v>
      </c>
      <c r="BM14" s="77">
        <f t="shared" ca="1" si="49"/>
        <v>1</v>
      </c>
      <c r="BN14" s="77">
        <f t="shared" ca="1" si="50"/>
        <v>1.5</v>
      </c>
      <c r="BO14" s="77">
        <f t="shared" ca="1" si="51"/>
        <v>2</v>
      </c>
      <c r="BP14" s="77">
        <f t="shared" ca="1" si="52"/>
        <v>2.5</v>
      </c>
      <c r="BQ14" s="77">
        <f t="shared" ca="1" si="53"/>
        <v>3</v>
      </c>
      <c r="BR14" s="77">
        <f t="shared" ca="1" si="54"/>
        <v>6.6666666666666643</v>
      </c>
      <c r="BS14" s="77">
        <f t="shared" ca="1" si="55"/>
        <v>10.333333333333336</v>
      </c>
      <c r="BT14" s="77">
        <f t="shared" ca="1" si="56"/>
        <v>14</v>
      </c>
      <c r="BU14" s="77">
        <f t="shared" ca="1" si="57"/>
        <v>17.666666666666664</v>
      </c>
      <c r="BV14" s="77">
        <f t="shared" ca="1" si="58"/>
        <v>21.333333333333329</v>
      </c>
      <c r="BW14" s="77">
        <f t="shared" ca="1" si="59"/>
        <v>25</v>
      </c>
      <c r="BX14" s="77">
        <f t="shared" ca="1" si="60"/>
        <v>34.5</v>
      </c>
      <c r="BY14" s="77">
        <f t="shared" ca="1" si="61"/>
        <v>43.999999999999972</v>
      </c>
      <c r="BZ14" s="77">
        <f t="shared" ca="1" si="62"/>
        <v>53.5</v>
      </c>
      <c r="CA14">
        <f t="shared" ca="1" si="87"/>
        <v>1</v>
      </c>
      <c r="CB14">
        <f t="shared" ca="1" si="88"/>
        <v>17.666666666666664</v>
      </c>
      <c r="CC14">
        <f t="shared" ca="1" si="89"/>
        <v>-2</v>
      </c>
      <c r="CD14">
        <f t="shared" ca="1" si="90"/>
        <v>14.666666666666664</v>
      </c>
      <c r="CE14" s="5">
        <f t="shared" ca="1" si="63"/>
        <v>1.4634146341463415E-3</v>
      </c>
      <c r="CF14" s="5">
        <f t="shared" ca="1" si="64"/>
        <v>-9.7560975609756097E-4</v>
      </c>
      <c r="CG14" s="5">
        <f t="shared" ca="1" si="65"/>
        <v>7.1544715447154463E-3</v>
      </c>
      <c r="CI14">
        <f t="shared" ref="CI14:CM14" ca="1" si="114">SUMIFS($V14:$AN14,$BH14:$BZ14,"&gt;"&amp;CH$11,$BH14:$BZ14,"&lt;="&amp;CI$11)</f>
        <v>3.3376507584817243E-2</v>
      </c>
      <c r="CJ14">
        <f t="shared" ca="1" si="114"/>
        <v>0.96662349241518264</v>
      </c>
      <c r="CK14">
        <f t="shared" ca="1" si="114"/>
        <v>0</v>
      </c>
      <c r="CL14">
        <f t="shared" ca="1" si="114"/>
        <v>0</v>
      </c>
      <c r="CM14">
        <f t="shared" ca="1" si="114"/>
        <v>0</v>
      </c>
      <c r="CN14">
        <f t="shared" ref="CN14:DE14" ca="1" si="115">SUMIFS($V14:$AN14,$BH14:$BZ14,"&gt;"&amp;CM$11,$BH14:$BZ14,"&lt;="&amp;CN$11)</f>
        <v>0</v>
      </c>
      <c r="CO14">
        <f t="shared" ca="1" si="115"/>
        <v>0</v>
      </c>
      <c r="CP14">
        <f t="shared" ca="1" si="115"/>
        <v>0</v>
      </c>
      <c r="CQ14">
        <f t="shared" ca="1" si="115"/>
        <v>0</v>
      </c>
      <c r="CR14">
        <f t="shared" ca="1" si="115"/>
        <v>0</v>
      </c>
      <c r="CS14">
        <f t="shared" ca="1" si="115"/>
        <v>0</v>
      </c>
      <c r="CT14">
        <f t="shared" ca="1" si="115"/>
        <v>0</v>
      </c>
      <c r="CU14">
        <f t="shared" ca="1" si="115"/>
        <v>0</v>
      </c>
      <c r="CV14">
        <f t="shared" ca="1" si="115"/>
        <v>0</v>
      </c>
      <c r="CW14">
        <f t="shared" ca="1" si="115"/>
        <v>0</v>
      </c>
      <c r="CX14">
        <f t="shared" ca="1" si="115"/>
        <v>0</v>
      </c>
      <c r="CY14">
        <f t="shared" ca="1" si="115"/>
        <v>0</v>
      </c>
      <c r="CZ14">
        <f t="shared" ca="1" si="115"/>
        <v>0</v>
      </c>
      <c r="DA14">
        <f t="shared" ca="1" si="115"/>
        <v>0</v>
      </c>
      <c r="DB14">
        <f t="shared" ca="1" si="115"/>
        <v>0</v>
      </c>
      <c r="DC14">
        <f t="shared" ca="1" si="115"/>
        <v>0</v>
      </c>
      <c r="DD14">
        <f t="shared" ca="1" si="115"/>
        <v>0</v>
      </c>
      <c r="DE14">
        <f t="shared" ca="1" si="115"/>
        <v>0</v>
      </c>
      <c r="DF14">
        <f ca="1">SUM(CI14:DE14)</f>
        <v>0.99999999999999989</v>
      </c>
      <c r="DG14">
        <f ca="1">COUNTIF(CI14:DE14,"&gt;0")</f>
        <v>2</v>
      </c>
    </row>
    <row r="15" spans="1:111">
      <c r="A15">
        <v>3</v>
      </c>
      <c r="B15" s="3">
        <f t="shared" si="93"/>
        <v>6.71082</v>
      </c>
      <c r="C15" s="53">
        <f t="shared" si="40"/>
        <v>1.5</v>
      </c>
      <c r="D15" s="53">
        <f t="shared" si="40"/>
        <v>1.6666666666666667</v>
      </c>
      <c r="E15" s="53">
        <f t="shared" si="40"/>
        <v>1.8333333333333335</v>
      </c>
      <c r="F15" s="53">
        <f t="shared" si="40"/>
        <v>2</v>
      </c>
      <c r="G15" s="53">
        <f t="shared" si="40"/>
        <v>2.166666666666667</v>
      </c>
      <c r="H15" s="53">
        <f t="shared" si="40"/>
        <v>2.3333333333333335</v>
      </c>
      <c r="I15" s="53">
        <f t="shared" si="40"/>
        <v>2.5</v>
      </c>
      <c r="J15" s="53">
        <f t="shared" si="40"/>
        <v>2.6666666666666665</v>
      </c>
      <c r="K15" s="53">
        <f t="shared" si="40"/>
        <v>2.8333333333333335</v>
      </c>
      <c r="L15" s="53">
        <f t="shared" si="40"/>
        <v>3</v>
      </c>
      <c r="M15" s="53">
        <f t="shared" si="41"/>
        <v>3.1666666666666665</v>
      </c>
      <c r="N15" s="53">
        <f t="shared" si="41"/>
        <v>3.3333333333333335</v>
      </c>
      <c r="O15" s="53">
        <f t="shared" si="41"/>
        <v>3.5</v>
      </c>
      <c r="P15" s="53">
        <f t="shared" si="41"/>
        <v>3.6666666666666665</v>
      </c>
      <c r="Q15" s="53">
        <f t="shared" si="41"/>
        <v>3.833333333333333</v>
      </c>
      <c r="R15" s="53">
        <f t="shared" si="41"/>
        <v>4</v>
      </c>
      <c r="S15" s="53">
        <f t="shared" si="41"/>
        <v>4.1666666666666661</v>
      </c>
      <c r="T15" s="53">
        <f t="shared" si="41"/>
        <v>4.333333333333333</v>
      </c>
      <c r="U15" s="53">
        <f t="shared" si="41"/>
        <v>4.5</v>
      </c>
      <c r="V15" s="60">
        <f t="shared" si="94"/>
        <v>2.3032661316958821E-3</v>
      </c>
      <c r="W15" s="60">
        <f t="shared" si="95"/>
        <v>3.9063991940802463E-3</v>
      </c>
      <c r="X15" s="60">
        <f t="shared" si="96"/>
        <v>8.9204746844596759E-3</v>
      </c>
      <c r="Y15" s="60">
        <f t="shared" si="97"/>
        <v>1.8246367574581437E-2</v>
      </c>
      <c r="Z15" s="60">
        <f t="shared" si="98"/>
        <v>3.3430693684040835E-2</v>
      </c>
      <c r="AA15" s="60">
        <f t="shared" si="99"/>
        <v>5.4865303305523194E-2</v>
      </c>
      <c r="AB15" s="60">
        <f t="shared" si="100"/>
        <v>8.0655876389261777E-2</v>
      </c>
      <c r="AC15" s="60">
        <f t="shared" si="101"/>
        <v>0.10620915776234385</v>
      </c>
      <c r="AD15" s="60">
        <f t="shared" si="102"/>
        <v>0.1252786286631094</v>
      </c>
      <c r="AE15" s="60">
        <f t="shared" si="103"/>
        <v>0.13236766522180732</v>
      </c>
      <c r="AF15" s="60">
        <f t="shared" si="104"/>
        <v>0.12527862866310946</v>
      </c>
      <c r="AG15" s="60">
        <f t="shared" si="105"/>
        <v>0.10620915776234385</v>
      </c>
      <c r="AH15" s="60">
        <f t="shared" si="106"/>
        <v>8.0655876389261749E-2</v>
      </c>
      <c r="AI15" s="60">
        <f t="shared" si="107"/>
        <v>5.4865303305523194E-2</v>
      </c>
      <c r="AJ15" s="60">
        <f t="shared" si="108"/>
        <v>3.3430693684040835E-2</v>
      </c>
      <c r="AK15" s="60">
        <f t="shared" si="109"/>
        <v>1.8246367574581424E-2</v>
      </c>
      <c r="AL15" s="60">
        <f t="shared" si="110"/>
        <v>8.9204746844596672E-3</v>
      </c>
      <c r="AM15" s="60">
        <f t="shared" si="111"/>
        <v>3.9063991940803122E-3</v>
      </c>
      <c r="AN15" s="60">
        <f t="shared" si="112"/>
        <v>2.3032661316958469E-3</v>
      </c>
      <c r="AO15" s="64">
        <f t="shared" si="113"/>
        <v>1.3498980316300933E-3</v>
      </c>
      <c r="AP15" s="64">
        <f t="shared" si="69"/>
        <v>3.8303805675897356E-3</v>
      </c>
      <c r="AQ15" s="64">
        <f t="shared" si="70"/>
        <v>9.815328628645344E-3</v>
      </c>
      <c r="AR15" s="64">
        <f t="shared" si="71"/>
        <v>2.2750131948179219E-2</v>
      </c>
      <c r="AS15" s="64">
        <f t="shared" si="72"/>
        <v>4.7790352272814703E-2</v>
      </c>
      <c r="AT15" s="64">
        <f t="shared" si="73"/>
        <v>9.1211219725867876E-2</v>
      </c>
      <c r="AU15" s="64">
        <f t="shared" si="74"/>
        <v>0.15865525393145699</v>
      </c>
      <c r="AV15" s="64">
        <f t="shared" si="75"/>
        <v>0.2524925375469228</v>
      </c>
      <c r="AW15" s="64">
        <f t="shared" si="76"/>
        <v>0.36944134018176356</v>
      </c>
      <c r="AX15" s="64">
        <f t="shared" si="77"/>
        <v>0.5</v>
      </c>
      <c r="AY15" s="64">
        <f t="shared" si="78"/>
        <v>0.63055865981823644</v>
      </c>
      <c r="AZ15" s="64">
        <f t="shared" si="79"/>
        <v>0.74750746245307709</v>
      </c>
      <c r="BA15" s="64">
        <f t="shared" si="80"/>
        <v>0.84134474606854304</v>
      </c>
      <c r="BB15" s="64">
        <f t="shared" si="81"/>
        <v>0.90878878027413212</v>
      </c>
      <c r="BC15" s="64">
        <f t="shared" si="82"/>
        <v>0.9522096477271853</v>
      </c>
      <c r="BD15" s="64">
        <f t="shared" si="83"/>
        <v>0.97724986805182079</v>
      </c>
      <c r="BE15" s="64">
        <f t="shared" si="84"/>
        <v>0.99018467137135469</v>
      </c>
      <c r="BF15" s="64">
        <f t="shared" si="85"/>
        <v>0.99616961943241022</v>
      </c>
      <c r="BG15" s="64">
        <f t="shared" si="86"/>
        <v>0.9986501019683699</v>
      </c>
      <c r="BH15" s="77">
        <f t="shared" ca="1" si="44"/>
        <v>1.5</v>
      </c>
      <c r="BI15" s="77">
        <f t="shared" ca="1" si="45"/>
        <v>2</v>
      </c>
      <c r="BJ15" s="77">
        <f t="shared" ca="1" si="46"/>
        <v>2.5</v>
      </c>
      <c r="BK15" s="77">
        <f t="shared" ca="1" si="47"/>
        <v>3</v>
      </c>
      <c r="BL15" s="77">
        <f t="shared" ca="1" si="48"/>
        <v>6.6666666666666714</v>
      </c>
      <c r="BM15" s="77">
        <f t="shared" ca="1" si="49"/>
        <v>10.333333333333336</v>
      </c>
      <c r="BN15" s="77">
        <f t="shared" ca="1" si="50"/>
        <v>14</v>
      </c>
      <c r="BO15" s="77">
        <f t="shared" ca="1" si="51"/>
        <v>17.666666666666664</v>
      </c>
      <c r="BP15" s="77">
        <f t="shared" ca="1" si="52"/>
        <v>21.333333333333336</v>
      </c>
      <c r="BQ15" s="77">
        <f t="shared" ca="1" si="53"/>
        <v>25</v>
      </c>
      <c r="BR15" s="77">
        <f t="shared" ca="1" si="54"/>
        <v>34.5</v>
      </c>
      <c r="BS15" s="77">
        <f t="shared" ca="1" si="55"/>
        <v>44</v>
      </c>
      <c r="BT15" s="77">
        <f t="shared" ca="1" si="56"/>
        <v>53.5</v>
      </c>
      <c r="BU15" s="77">
        <f t="shared" ca="1" si="57"/>
        <v>63</v>
      </c>
      <c r="BV15" s="77">
        <f t="shared" ca="1" si="58"/>
        <v>72.499999999999972</v>
      </c>
      <c r="BW15" s="77">
        <f t="shared" ca="1" si="59"/>
        <v>82</v>
      </c>
      <c r="BX15" s="77">
        <f t="shared" ca="1" si="60"/>
        <v>97.333333333333258</v>
      </c>
      <c r="BY15" s="77">
        <f t="shared" ca="1" si="61"/>
        <v>112.66666666666663</v>
      </c>
      <c r="BZ15" s="77">
        <f t="shared" ca="1" si="62"/>
        <v>128</v>
      </c>
      <c r="CA15">
        <f t="shared" ca="1" si="87"/>
        <v>10.333333333333336</v>
      </c>
      <c r="CB15">
        <f t="shared" ca="1" si="88"/>
        <v>63</v>
      </c>
      <c r="CC15">
        <f t="shared" ca="1" si="89"/>
        <v>-14.666666666666664</v>
      </c>
      <c r="CD15">
        <f t="shared" ca="1" si="90"/>
        <v>38</v>
      </c>
      <c r="CE15" s="5">
        <f t="shared" ca="1" si="63"/>
        <v>1.2195121951219513E-2</v>
      </c>
      <c r="CF15" s="5">
        <f t="shared" ca="1" si="64"/>
        <v>-7.1544715447154463E-3</v>
      </c>
      <c r="CG15" s="5">
        <f t="shared" ca="1" si="65"/>
        <v>1.8536585365853658E-2</v>
      </c>
      <c r="CI15">
        <f t="shared" ref="CI15:CM15" ca="1" si="116">SUMIFS($V15:$AN15,$BH15:$BZ15,"&gt;"&amp;CH$11,$BH15:$BZ15,"&lt;="&amp;CI$11)</f>
        <v>0</v>
      </c>
      <c r="CJ15">
        <f t="shared" ca="1" si="116"/>
        <v>0.99379033467422384</v>
      </c>
      <c r="CK15">
        <f t="shared" ca="1" si="116"/>
        <v>6.2096653257761592E-3</v>
      </c>
      <c r="CL15">
        <f t="shared" ca="1" si="116"/>
        <v>0</v>
      </c>
      <c r="CM15">
        <f t="shared" ca="1" si="116"/>
        <v>0</v>
      </c>
      <c r="CN15">
        <f t="shared" ref="CN15:DE15" ca="1" si="117">SUMIFS($V15:$AN15,$BH15:$BZ15,"&gt;"&amp;CM$11,$BH15:$BZ15,"&lt;="&amp;CN$11)</f>
        <v>0</v>
      </c>
      <c r="CO15">
        <f t="shared" ca="1" si="117"/>
        <v>0</v>
      </c>
      <c r="CP15">
        <f t="shared" ca="1" si="117"/>
        <v>0</v>
      </c>
      <c r="CQ15">
        <f t="shared" ca="1" si="117"/>
        <v>0</v>
      </c>
      <c r="CR15">
        <f t="shared" ca="1" si="117"/>
        <v>0</v>
      </c>
      <c r="CS15">
        <f t="shared" ca="1" si="117"/>
        <v>0</v>
      </c>
      <c r="CT15">
        <f t="shared" ca="1" si="117"/>
        <v>0</v>
      </c>
      <c r="CU15">
        <f t="shared" ca="1" si="117"/>
        <v>0</v>
      </c>
      <c r="CV15">
        <f t="shared" ca="1" si="117"/>
        <v>0</v>
      </c>
      <c r="CW15">
        <f t="shared" ca="1" si="117"/>
        <v>0</v>
      </c>
      <c r="CX15">
        <f t="shared" ca="1" si="117"/>
        <v>0</v>
      </c>
      <c r="CY15">
        <f t="shared" ca="1" si="117"/>
        <v>0</v>
      </c>
      <c r="CZ15">
        <f t="shared" ca="1" si="117"/>
        <v>0</v>
      </c>
      <c r="DA15">
        <f t="shared" ca="1" si="117"/>
        <v>0</v>
      </c>
      <c r="DB15">
        <f t="shared" ca="1" si="117"/>
        <v>0</v>
      </c>
      <c r="DC15">
        <f t="shared" ca="1" si="117"/>
        <v>0</v>
      </c>
      <c r="DD15">
        <f t="shared" ca="1" si="117"/>
        <v>0</v>
      </c>
      <c r="DE15">
        <f t="shared" ca="1" si="117"/>
        <v>0</v>
      </c>
      <c r="DF15">
        <f ca="1">SUM(CI15:DE15)</f>
        <v>1</v>
      </c>
      <c r="DG15">
        <f ca="1">COUNTIF(CI15:DE15,"&gt;0")</f>
        <v>2</v>
      </c>
    </row>
    <row r="16" spans="1:111">
      <c r="A16">
        <v>4</v>
      </c>
      <c r="B16" s="3">
        <f t="shared" si="93"/>
        <v>8.9477600000000006</v>
      </c>
      <c r="C16" s="53">
        <f t="shared" si="40"/>
        <v>2.5</v>
      </c>
      <c r="D16" s="53">
        <f t="shared" si="40"/>
        <v>2.666666666666667</v>
      </c>
      <c r="E16" s="53">
        <f t="shared" si="40"/>
        <v>2.8333333333333335</v>
      </c>
      <c r="F16" s="53">
        <f t="shared" si="40"/>
        <v>3</v>
      </c>
      <c r="G16" s="53">
        <f t="shared" si="40"/>
        <v>3.166666666666667</v>
      </c>
      <c r="H16" s="53">
        <f t="shared" si="40"/>
        <v>3.3333333333333335</v>
      </c>
      <c r="I16" s="53">
        <f t="shared" si="40"/>
        <v>3.5</v>
      </c>
      <c r="J16" s="53">
        <f t="shared" si="40"/>
        <v>3.6666666666666665</v>
      </c>
      <c r="K16" s="53">
        <f t="shared" si="40"/>
        <v>3.8333333333333335</v>
      </c>
      <c r="L16" s="53">
        <f t="shared" si="40"/>
        <v>4</v>
      </c>
      <c r="M16" s="53">
        <f t="shared" si="41"/>
        <v>4.166666666666667</v>
      </c>
      <c r="N16" s="53">
        <f t="shared" si="41"/>
        <v>4.333333333333333</v>
      </c>
      <c r="O16" s="53">
        <f t="shared" si="41"/>
        <v>4.5</v>
      </c>
      <c r="P16" s="53">
        <f t="shared" si="41"/>
        <v>4.666666666666667</v>
      </c>
      <c r="Q16" s="53">
        <f t="shared" si="41"/>
        <v>4.833333333333333</v>
      </c>
      <c r="R16" s="53">
        <f t="shared" si="41"/>
        <v>5</v>
      </c>
      <c r="S16" s="53">
        <f t="shared" si="41"/>
        <v>5.1666666666666661</v>
      </c>
      <c r="T16" s="53">
        <f t="shared" si="41"/>
        <v>5.333333333333333</v>
      </c>
      <c r="U16" s="53">
        <f t="shared" si="41"/>
        <v>5.5</v>
      </c>
      <c r="V16" s="60">
        <f t="shared" si="94"/>
        <v>2.3032661316958821E-3</v>
      </c>
      <c r="W16" s="60">
        <f t="shared" si="95"/>
        <v>3.9063991940802463E-3</v>
      </c>
      <c r="X16" s="60">
        <f t="shared" si="96"/>
        <v>8.9204746844596759E-3</v>
      </c>
      <c r="Y16" s="60">
        <f t="shared" si="97"/>
        <v>1.8246367574581437E-2</v>
      </c>
      <c r="Z16" s="60">
        <f t="shared" si="98"/>
        <v>3.3430693684040835E-2</v>
      </c>
      <c r="AA16" s="60">
        <f t="shared" si="99"/>
        <v>5.4865303305523194E-2</v>
      </c>
      <c r="AB16" s="60">
        <f t="shared" si="100"/>
        <v>8.0655876389261777E-2</v>
      </c>
      <c r="AC16" s="60">
        <f t="shared" si="101"/>
        <v>0.10620915776234385</v>
      </c>
      <c r="AD16" s="60">
        <f t="shared" si="102"/>
        <v>0.1252786286631094</v>
      </c>
      <c r="AE16" s="60">
        <f t="shared" si="103"/>
        <v>0.13236766522180732</v>
      </c>
      <c r="AF16" s="60">
        <f t="shared" si="104"/>
        <v>0.12527862866310946</v>
      </c>
      <c r="AG16" s="60">
        <f t="shared" si="105"/>
        <v>0.10620915776234385</v>
      </c>
      <c r="AH16" s="60">
        <f t="shared" si="106"/>
        <v>8.0655876389261749E-2</v>
      </c>
      <c r="AI16" s="60">
        <f t="shared" si="107"/>
        <v>5.4865303305523194E-2</v>
      </c>
      <c r="AJ16" s="60">
        <f t="shared" si="108"/>
        <v>3.3430693684040835E-2</v>
      </c>
      <c r="AK16" s="60">
        <f t="shared" si="109"/>
        <v>1.8246367574581424E-2</v>
      </c>
      <c r="AL16" s="60">
        <f t="shared" si="110"/>
        <v>8.9204746844596672E-3</v>
      </c>
      <c r="AM16" s="60">
        <f t="shared" si="111"/>
        <v>3.9063991940803122E-3</v>
      </c>
      <c r="AN16" s="60">
        <f t="shared" si="112"/>
        <v>2.3032661316958469E-3</v>
      </c>
      <c r="AO16" s="64">
        <f t="shared" si="113"/>
        <v>1.3498980316300933E-3</v>
      </c>
      <c r="AP16" s="64">
        <f t="shared" si="69"/>
        <v>3.8303805675897356E-3</v>
      </c>
      <c r="AQ16" s="64">
        <f t="shared" si="70"/>
        <v>9.815328628645344E-3</v>
      </c>
      <c r="AR16" s="64">
        <f t="shared" si="71"/>
        <v>2.2750131948179219E-2</v>
      </c>
      <c r="AS16" s="64">
        <f t="shared" si="72"/>
        <v>4.7790352272814703E-2</v>
      </c>
      <c r="AT16" s="64">
        <f t="shared" si="73"/>
        <v>9.1211219725867876E-2</v>
      </c>
      <c r="AU16" s="64">
        <f t="shared" si="74"/>
        <v>0.15865525393145699</v>
      </c>
      <c r="AV16" s="64">
        <f t="shared" si="75"/>
        <v>0.2524925375469228</v>
      </c>
      <c r="AW16" s="64">
        <f t="shared" si="76"/>
        <v>0.36944134018176356</v>
      </c>
      <c r="AX16" s="64">
        <f t="shared" si="77"/>
        <v>0.5</v>
      </c>
      <c r="AY16" s="64">
        <f t="shared" si="78"/>
        <v>0.63055865981823644</v>
      </c>
      <c r="AZ16" s="64">
        <f t="shared" si="79"/>
        <v>0.74750746245307709</v>
      </c>
      <c r="BA16" s="64">
        <f t="shared" si="80"/>
        <v>0.84134474606854304</v>
      </c>
      <c r="BB16" s="64">
        <f t="shared" si="81"/>
        <v>0.90878878027413212</v>
      </c>
      <c r="BC16" s="64">
        <f t="shared" si="82"/>
        <v>0.9522096477271853</v>
      </c>
      <c r="BD16" s="64">
        <f t="shared" si="83"/>
        <v>0.97724986805182079</v>
      </c>
      <c r="BE16" s="64">
        <f t="shared" si="84"/>
        <v>0.99018467137135469</v>
      </c>
      <c r="BF16" s="64">
        <f t="shared" si="85"/>
        <v>0.99616961943241022</v>
      </c>
      <c r="BG16" s="64">
        <f t="shared" si="86"/>
        <v>0.9986501019683699</v>
      </c>
      <c r="BH16" s="77">
        <f t="shared" ca="1" si="44"/>
        <v>14</v>
      </c>
      <c r="BI16" s="77">
        <f t="shared" ca="1" si="45"/>
        <v>17.666666666666671</v>
      </c>
      <c r="BJ16" s="77">
        <f t="shared" ca="1" si="46"/>
        <v>21.333333333333336</v>
      </c>
      <c r="BK16" s="77">
        <f t="shared" ca="1" si="47"/>
        <v>25</v>
      </c>
      <c r="BL16" s="77">
        <f t="shared" ca="1" si="48"/>
        <v>34.500000000000028</v>
      </c>
      <c r="BM16" s="77">
        <f t="shared" ca="1" si="49"/>
        <v>44</v>
      </c>
      <c r="BN16" s="77">
        <f t="shared" ca="1" si="50"/>
        <v>53.5</v>
      </c>
      <c r="BO16" s="77">
        <f t="shared" ca="1" si="51"/>
        <v>63</v>
      </c>
      <c r="BP16" s="77">
        <f t="shared" ca="1" si="52"/>
        <v>72.5</v>
      </c>
      <c r="BQ16" s="77">
        <f t="shared" ca="1" si="53"/>
        <v>82</v>
      </c>
      <c r="BR16" s="77">
        <f t="shared" ca="1" si="54"/>
        <v>97.333333333333371</v>
      </c>
      <c r="BS16" s="77">
        <f t="shared" ca="1" si="55"/>
        <v>112.66666666666663</v>
      </c>
      <c r="BT16" s="77">
        <f t="shared" ca="1" si="56"/>
        <v>128</v>
      </c>
      <c r="BU16" s="77">
        <f t="shared" ca="1" si="57"/>
        <v>143.33333333333337</v>
      </c>
      <c r="BV16" s="77">
        <f t="shared" ca="1" si="58"/>
        <v>158.66666666666663</v>
      </c>
      <c r="BW16" s="77">
        <f t="shared" ca="1" si="59"/>
        <v>174</v>
      </c>
      <c r="BX16" s="77">
        <f t="shared" ca="1" si="60"/>
        <v>198.49999999999989</v>
      </c>
      <c r="BY16" s="77">
        <f t="shared" ca="1" si="61"/>
        <v>223</v>
      </c>
      <c r="BZ16" s="77">
        <f t="shared" ca="1" si="62"/>
        <v>247.5</v>
      </c>
      <c r="CA16">
        <f t="shared" ca="1" si="87"/>
        <v>44</v>
      </c>
      <c r="CB16">
        <f t="shared" ca="1" si="88"/>
        <v>143.33333333333337</v>
      </c>
      <c r="CC16">
        <f t="shared" ca="1" si="89"/>
        <v>-38</v>
      </c>
      <c r="CD16">
        <f t="shared" ca="1" si="90"/>
        <v>61.333333333333371</v>
      </c>
      <c r="CE16" s="5">
        <f t="shared" ca="1" si="63"/>
        <v>0.04</v>
      </c>
      <c r="CF16" s="5">
        <f t="shared" ca="1" si="64"/>
        <v>-1.8536585365853658E-2</v>
      </c>
      <c r="CG16" s="5">
        <f t="shared" ca="1" si="65"/>
        <v>2.9918699186991887E-2</v>
      </c>
      <c r="CI16">
        <f t="shared" ref="CI16:CM16" ca="1" si="118">SUMIFS($V16:$AN16,$BH16:$BZ16,"&gt;"&amp;CH$11,$BH16:$BZ16,"&lt;="&amp;CI$11)</f>
        <v>0</v>
      </c>
      <c r="CJ16">
        <f t="shared" ca="1" si="118"/>
        <v>0.69146246127401312</v>
      </c>
      <c r="CK16">
        <f t="shared" ca="1" si="118"/>
        <v>0.30232787340021072</v>
      </c>
      <c r="CL16">
        <f t="shared" ca="1" si="118"/>
        <v>6.2096653257761592E-3</v>
      </c>
      <c r="CM16">
        <f t="shared" ca="1" si="118"/>
        <v>0</v>
      </c>
      <c r="CN16">
        <f t="shared" ref="CN16:DE16" ca="1" si="119">SUMIFS($V16:$AN16,$BH16:$BZ16,"&gt;"&amp;CM$11,$BH16:$BZ16,"&lt;="&amp;CN$11)</f>
        <v>0</v>
      </c>
      <c r="CO16">
        <f t="shared" ca="1" si="119"/>
        <v>0</v>
      </c>
      <c r="CP16">
        <f t="shared" ca="1" si="119"/>
        <v>0</v>
      </c>
      <c r="CQ16">
        <f t="shared" ca="1" si="119"/>
        <v>0</v>
      </c>
      <c r="CR16">
        <f t="shared" ca="1" si="119"/>
        <v>0</v>
      </c>
      <c r="CS16">
        <f t="shared" ca="1" si="119"/>
        <v>0</v>
      </c>
      <c r="CT16">
        <f t="shared" ca="1" si="119"/>
        <v>0</v>
      </c>
      <c r="CU16">
        <f t="shared" ca="1" si="119"/>
        <v>0</v>
      </c>
      <c r="CV16">
        <f t="shared" ca="1" si="119"/>
        <v>0</v>
      </c>
      <c r="CW16">
        <f t="shared" ca="1" si="119"/>
        <v>0</v>
      </c>
      <c r="CX16">
        <f t="shared" ca="1" si="119"/>
        <v>0</v>
      </c>
      <c r="CY16">
        <f t="shared" ca="1" si="119"/>
        <v>0</v>
      </c>
      <c r="CZ16">
        <f t="shared" ca="1" si="119"/>
        <v>0</v>
      </c>
      <c r="DA16">
        <f t="shared" ca="1" si="119"/>
        <v>0</v>
      </c>
      <c r="DB16">
        <f t="shared" ca="1" si="119"/>
        <v>0</v>
      </c>
      <c r="DC16">
        <f t="shared" ca="1" si="119"/>
        <v>0</v>
      </c>
      <c r="DD16">
        <f t="shared" ca="1" si="119"/>
        <v>0</v>
      </c>
      <c r="DE16">
        <f t="shared" ca="1" si="119"/>
        <v>0</v>
      </c>
      <c r="DF16">
        <f ca="1">SUM(CI16:DE16)</f>
        <v>1</v>
      </c>
      <c r="DG16">
        <f ca="1">COUNTIF(CI16:DE16,"&gt;0")</f>
        <v>3</v>
      </c>
    </row>
    <row r="17" spans="1:111">
      <c r="A17">
        <v>5</v>
      </c>
      <c r="B17" s="3">
        <f t="shared" si="93"/>
        <v>11.184700000000001</v>
      </c>
      <c r="C17" s="53">
        <f t="shared" si="40"/>
        <v>3.5</v>
      </c>
      <c r="D17" s="53">
        <f t="shared" si="40"/>
        <v>3.666666666666667</v>
      </c>
      <c r="E17" s="53">
        <f t="shared" si="40"/>
        <v>3.8333333333333335</v>
      </c>
      <c r="F17" s="53">
        <f t="shared" si="40"/>
        <v>4</v>
      </c>
      <c r="G17" s="53">
        <f t="shared" si="40"/>
        <v>4.166666666666667</v>
      </c>
      <c r="H17" s="53">
        <f t="shared" si="40"/>
        <v>4.333333333333333</v>
      </c>
      <c r="I17" s="53">
        <f t="shared" si="40"/>
        <v>4.5</v>
      </c>
      <c r="J17" s="53">
        <f t="shared" si="40"/>
        <v>4.666666666666667</v>
      </c>
      <c r="K17" s="53">
        <f t="shared" si="40"/>
        <v>4.833333333333333</v>
      </c>
      <c r="L17" s="53">
        <f t="shared" si="40"/>
        <v>5</v>
      </c>
      <c r="M17" s="53">
        <f t="shared" si="41"/>
        <v>5.166666666666667</v>
      </c>
      <c r="N17" s="53">
        <f t="shared" si="41"/>
        <v>5.333333333333333</v>
      </c>
      <c r="O17" s="53">
        <f t="shared" si="41"/>
        <v>5.5</v>
      </c>
      <c r="P17" s="53">
        <f t="shared" si="41"/>
        <v>5.666666666666667</v>
      </c>
      <c r="Q17" s="53">
        <f t="shared" si="41"/>
        <v>5.833333333333333</v>
      </c>
      <c r="R17" s="53">
        <f t="shared" si="41"/>
        <v>6</v>
      </c>
      <c r="S17" s="53">
        <f t="shared" si="41"/>
        <v>6.1666666666666661</v>
      </c>
      <c r="T17" s="53">
        <f t="shared" si="41"/>
        <v>6.333333333333333</v>
      </c>
      <c r="U17" s="53">
        <f t="shared" si="41"/>
        <v>6.5</v>
      </c>
      <c r="V17" s="60">
        <f t="shared" si="94"/>
        <v>2.3032661316958821E-3</v>
      </c>
      <c r="W17" s="60">
        <f t="shared" si="95"/>
        <v>3.9063991940802463E-3</v>
      </c>
      <c r="X17" s="60">
        <f t="shared" si="96"/>
        <v>8.9204746844596759E-3</v>
      </c>
      <c r="Y17" s="60">
        <f t="shared" si="97"/>
        <v>1.8246367574581437E-2</v>
      </c>
      <c r="Z17" s="60">
        <f t="shared" si="98"/>
        <v>3.3430693684040835E-2</v>
      </c>
      <c r="AA17" s="60">
        <f t="shared" si="99"/>
        <v>5.4865303305523194E-2</v>
      </c>
      <c r="AB17" s="60">
        <f t="shared" si="100"/>
        <v>8.0655876389261777E-2</v>
      </c>
      <c r="AC17" s="60">
        <f t="shared" si="101"/>
        <v>0.10620915776234385</v>
      </c>
      <c r="AD17" s="60">
        <f t="shared" si="102"/>
        <v>0.1252786286631094</v>
      </c>
      <c r="AE17" s="60">
        <f t="shared" si="103"/>
        <v>0.13236766522180732</v>
      </c>
      <c r="AF17" s="60">
        <f t="shared" si="104"/>
        <v>0.12527862866310946</v>
      </c>
      <c r="AG17" s="60">
        <f t="shared" si="105"/>
        <v>0.10620915776234385</v>
      </c>
      <c r="AH17" s="60">
        <f t="shared" si="106"/>
        <v>8.0655876389261749E-2</v>
      </c>
      <c r="AI17" s="60">
        <f t="shared" si="107"/>
        <v>5.4865303305523194E-2</v>
      </c>
      <c r="AJ17" s="60">
        <f t="shared" si="108"/>
        <v>3.3430693684040835E-2</v>
      </c>
      <c r="AK17" s="60">
        <f t="shared" si="109"/>
        <v>1.8246367574581424E-2</v>
      </c>
      <c r="AL17" s="60">
        <f t="shared" si="110"/>
        <v>8.9204746844596672E-3</v>
      </c>
      <c r="AM17" s="60">
        <f t="shared" si="111"/>
        <v>3.9063991940803122E-3</v>
      </c>
      <c r="AN17" s="60">
        <f t="shared" si="112"/>
        <v>2.3032661316958469E-3</v>
      </c>
      <c r="AO17" s="64">
        <f t="shared" si="113"/>
        <v>1.3498980316300933E-3</v>
      </c>
      <c r="AP17" s="64">
        <f t="shared" si="69"/>
        <v>3.8303805675897356E-3</v>
      </c>
      <c r="AQ17" s="64">
        <f t="shared" si="70"/>
        <v>9.815328628645344E-3</v>
      </c>
      <c r="AR17" s="64">
        <f t="shared" si="71"/>
        <v>2.2750131948179219E-2</v>
      </c>
      <c r="AS17" s="64">
        <f t="shared" si="72"/>
        <v>4.7790352272814703E-2</v>
      </c>
      <c r="AT17" s="64">
        <f t="shared" si="73"/>
        <v>9.1211219725867876E-2</v>
      </c>
      <c r="AU17" s="64">
        <f t="shared" si="74"/>
        <v>0.15865525393145699</v>
      </c>
      <c r="AV17" s="64">
        <f t="shared" si="75"/>
        <v>0.2524925375469228</v>
      </c>
      <c r="AW17" s="64">
        <f t="shared" si="76"/>
        <v>0.36944134018176356</v>
      </c>
      <c r="AX17" s="64">
        <f t="shared" si="77"/>
        <v>0.5</v>
      </c>
      <c r="AY17" s="64">
        <f t="shared" si="78"/>
        <v>0.63055865981823644</v>
      </c>
      <c r="AZ17" s="64">
        <f t="shared" si="79"/>
        <v>0.74750746245307709</v>
      </c>
      <c r="BA17" s="64">
        <f t="shared" si="80"/>
        <v>0.84134474606854304</v>
      </c>
      <c r="BB17" s="64">
        <f t="shared" si="81"/>
        <v>0.90878878027413212</v>
      </c>
      <c r="BC17" s="64">
        <f t="shared" si="82"/>
        <v>0.9522096477271853</v>
      </c>
      <c r="BD17" s="64">
        <f t="shared" si="83"/>
        <v>0.97724986805182079</v>
      </c>
      <c r="BE17" s="64">
        <f t="shared" si="84"/>
        <v>0.99018467137135469</v>
      </c>
      <c r="BF17" s="64">
        <f t="shared" si="85"/>
        <v>0.99616961943241022</v>
      </c>
      <c r="BG17" s="64">
        <f t="shared" si="86"/>
        <v>0.9986501019683699</v>
      </c>
      <c r="BH17" s="77">
        <f t="shared" ca="1" si="44"/>
        <v>53.5</v>
      </c>
      <c r="BI17" s="77">
        <f t="shared" ca="1" si="45"/>
        <v>63.000000000000028</v>
      </c>
      <c r="BJ17" s="77">
        <f t="shared" ca="1" si="46"/>
        <v>72.5</v>
      </c>
      <c r="BK17" s="77">
        <f t="shared" ca="1" si="47"/>
        <v>82</v>
      </c>
      <c r="BL17" s="77">
        <f t="shared" ca="1" si="48"/>
        <v>97.333333333333371</v>
      </c>
      <c r="BM17" s="77">
        <f t="shared" ca="1" si="49"/>
        <v>112.66666666666663</v>
      </c>
      <c r="BN17" s="77">
        <f t="shared" ca="1" si="50"/>
        <v>128</v>
      </c>
      <c r="BO17" s="77">
        <f t="shared" ca="1" si="51"/>
        <v>143.33333333333337</v>
      </c>
      <c r="BP17" s="77">
        <f t="shared" ca="1" si="52"/>
        <v>158.66666666666663</v>
      </c>
      <c r="BQ17" s="77">
        <f t="shared" ca="1" si="53"/>
        <v>174</v>
      </c>
      <c r="BR17" s="77">
        <f t="shared" ca="1" si="54"/>
        <v>198.5</v>
      </c>
      <c r="BS17" s="77">
        <f t="shared" ca="1" si="55"/>
        <v>223</v>
      </c>
      <c r="BT17" s="77">
        <f t="shared" ca="1" si="56"/>
        <v>247.5</v>
      </c>
      <c r="BU17" s="77">
        <f t="shared" ca="1" si="57"/>
        <v>272</v>
      </c>
      <c r="BV17" s="77">
        <f t="shared" ca="1" si="58"/>
        <v>296.5</v>
      </c>
      <c r="BW17" s="77">
        <f t="shared" ca="1" si="59"/>
        <v>321</v>
      </c>
      <c r="BX17" s="77">
        <f t="shared" ca="1" si="60"/>
        <v>356.16666666666652</v>
      </c>
      <c r="BY17" s="77">
        <f t="shared" ca="1" si="61"/>
        <v>391.33333333333326</v>
      </c>
      <c r="BZ17" s="77">
        <f t="shared" ca="1" si="62"/>
        <v>426.5</v>
      </c>
      <c r="CA17">
        <f t="shared" ca="1" si="87"/>
        <v>112.66666666666663</v>
      </c>
      <c r="CB17">
        <f t="shared" ca="1" si="88"/>
        <v>272</v>
      </c>
      <c r="CC17">
        <f t="shared" ca="1" si="89"/>
        <v>-61.333333333333371</v>
      </c>
      <c r="CD17">
        <f t="shared" ca="1" si="90"/>
        <v>98</v>
      </c>
      <c r="CE17" s="5">
        <f t="shared" ca="1" si="63"/>
        <v>8.4878048780487811E-2</v>
      </c>
      <c r="CF17" s="5">
        <f t="shared" ca="1" si="64"/>
        <v>-2.9918699186991887E-2</v>
      </c>
      <c r="CG17" s="5">
        <f t="shared" ca="1" si="65"/>
        <v>4.7804878048780489E-2</v>
      </c>
      <c r="CI17">
        <f t="shared" ref="CI17:CM17" ca="1" si="120">SUMIFS($V17:$AN17,$BH17:$BZ17,"&gt;"&amp;CH$11,$BH17:$BZ17,"&lt;="&amp;CI$11)</f>
        <v>0</v>
      </c>
      <c r="CJ17">
        <f t="shared" ca="1" si="120"/>
        <v>6.6807201268858085E-2</v>
      </c>
      <c r="CK17">
        <f t="shared" ca="1" si="120"/>
        <v>0.62465526000515503</v>
      </c>
      <c r="CL17">
        <f t="shared" ca="1" si="120"/>
        <v>0.27516103114116963</v>
      </c>
      <c r="CM17">
        <f t="shared" ca="1" si="120"/>
        <v>3.1073241453121403E-2</v>
      </c>
      <c r="CN17">
        <f t="shared" ref="CN17:DE17" ca="1" si="121">SUMIFS($V17:$AN17,$BH17:$BZ17,"&gt;"&amp;CM$11,$BH17:$BZ17,"&lt;="&amp;CN$11)</f>
        <v>2.3032661316958469E-3</v>
      </c>
      <c r="CO17">
        <f t="shared" ca="1" si="121"/>
        <v>0</v>
      </c>
      <c r="CP17">
        <f t="shared" ca="1" si="121"/>
        <v>0</v>
      </c>
      <c r="CQ17">
        <f t="shared" ca="1" si="121"/>
        <v>0</v>
      </c>
      <c r="CR17">
        <f t="shared" ca="1" si="121"/>
        <v>0</v>
      </c>
      <c r="CS17">
        <f t="shared" ca="1" si="121"/>
        <v>0</v>
      </c>
      <c r="CT17">
        <f t="shared" ca="1" si="121"/>
        <v>0</v>
      </c>
      <c r="CU17">
        <f t="shared" ca="1" si="121"/>
        <v>0</v>
      </c>
      <c r="CV17">
        <f t="shared" ca="1" si="121"/>
        <v>0</v>
      </c>
      <c r="CW17">
        <f t="shared" ca="1" si="121"/>
        <v>0</v>
      </c>
      <c r="CX17">
        <f t="shared" ca="1" si="121"/>
        <v>0</v>
      </c>
      <c r="CY17">
        <f t="shared" ca="1" si="121"/>
        <v>0</v>
      </c>
      <c r="CZ17">
        <f t="shared" ca="1" si="121"/>
        <v>0</v>
      </c>
      <c r="DA17">
        <f t="shared" ca="1" si="121"/>
        <v>0</v>
      </c>
      <c r="DB17">
        <f t="shared" ca="1" si="121"/>
        <v>0</v>
      </c>
      <c r="DC17">
        <f t="shared" ca="1" si="121"/>
        <v>0</v>
      </c>
      <c r="DD17">
        <f t="shared" ca="1" si="121"/>
        <v>0</v>
      </c>
      <c r="DE17">
        <f t="shared" ca="1" si="121"/>
        <v>0</v>
      </c>
      <c r="DF17">
        <f ca="1">SUM(CI17:DE17)</f>
        <v>1</v>
      </c>
      <c r="DG17">
        <f ca="1">COUNTIF(CI17:DE17,"&gt;0")</f>
        <v>5</v>
      </c>
    </row>
    <row r="18" spans="1:111">
      <c r="A18">
        <v>6</v>
      </c>
      <c r="B18" s="3">
        <f t="shared" si="93"/>
        <v>13.42164</v>
      </c>
      <c r="C18" s="53">
        <f t="shared" si="40"/>
        <v>4.5</v>
      </c>
      <c r="D18" s="53">
        <f t="shared" si="40"/>
        <v>4.666666666666667</v>
      </c>
      <c r="E18" s="53">
        <f t="shared" si="40"/>
        <v>4.8333333333333339</v>
      </c>
      <c r="F18" s="53">
        <f t="shared" si="40"/>
        <v>5</v>
      </c>
      <c r="G18" s="53">
        <f t="shared" si="40"/>
        <v>5.166666666666667</v>
      </c>
      <c r="H18" s="53">
        <f t="shared" si="40"/>
        <v>5.333333333333333</v>
      </c>
      <c r="I18" s="53">
        <f t="shared" si="40"/>
        <v>5.5</v>
      </c>
      <c r="J18" s="53">
        <f t="shared" si="40"/>
        <v>5.666666666666667</v>
      </c>
      <c r="K18" s="53">
        <f t="shared" si="40"/>
        <v>5.833333333333333</v>
      </c>
      <c r="L18" s="53">
        <f t="shared" si="40"/>
        <v>6</v>
      </c>
      <c r="M18" s="53">
        <f t="shared" si="41"/>
        <v>6.166666666666667</v>
      </c>
      <c r="N18" s="53">
        <f t="shared" si="41"/>
        <v>6.333333333333333</v>
      </c>
      <c r="O18" s="53">
        <f t="shared" si="41"/>
        <v>6.5</v>
      </c>
      <c r="P18" s="53">
        <f t="shared" si="41"/>
        <v>6.666666666666667</v>
      </c>
      <c r="Q18" s="53">
        <f t="shared" si="41"/>
        <v>6.833333333333333</v>
      </c>
      <c r="R18" s="53">
        <f t="shared" si="41"/>
        <v>7</v>
      </c>
      <c r="S18" s="53">
        <f t="shared" si="41"/>
        <v>7.1666666666666661</v>
      </c>
      <c r="T18" s="53">
        <f t="shared" si="41"/>
        <v>7.333333333333333</v>
      </c>
      <c r="U18" s="53">
        <f t="shared" si="41"/>
        <v>7.5</v>
      </c>
      <c r="V18" s="60">
        <f t="shared" si="94"/>
        <v>2.3032661316958821E-3</v>
      </c>
      <c r="W18" s="60">
        <f t="shared" si="95"/>
        <v>3.9063991940802463E-3</v>
      </c>
      <c r="X18" s="60">
        <f t="shared" si="96"/>
        <v>8.9204746844596759E-3</v>
      </c>
      <c r="Y18" s="60">
        <f t="shared" si="97"/>
        <v>1.8246367574581437E-2</v>
      </c>
      <c r="Z18" s="60">
        <f t="shared" si="98"/>
        <v>3.3430693684040835E-2</v>
      </c>
      <c r="AA18" s="60">
        <f t="shared" si="99"/>
        <v>5.4865303305523194E-2</v>
      </c>
      <c r="AB18" s="60">
        <f t="shared" si="100"/>
        <v>8.0655876389261777E-2</v>
      </c>
      <c r="AC18" s="60">
        <f t="shared" si="101"/>
        <v>0.10620915776234385</v>
      </c>
      <c r="AD18" s="60">
        <f t="shared" si="102"/>
        <v>0.1252786286631094</v>
      </c>
      <c r="AE18" s="60">
        <f t="shared" si="103"/>
        <v>0.13236766522180732</v>
      </c>
      <c r="AF18" s="60">
        <f t="shared" si="104"/>
        <v>0.12527862866310946</v>
      </c>
      <c r="AG18" s="60">
        <f t="shared" si="105"/>
        <v>0.10620915776234385</v>
      </c>
      <c r="AH18" s="60">
        <f t="shared" si="106"/>
        <v>8.0655876389261749E-2</v>
      </c>
      <c r="AI18" s="60">
        <f t="shared" si="107"/>
        <v>5.4865303305523194E-2</v>
      </c>
      <c r="AJ18" s="60">
        <f t="shared" si="108"/>
        <v>3.3430693684040835E-2</v>
      </c>
      <c r="AK18" s="60">
        <f t="shared" si="109"/>
        <v>1.8246367574581424E-2</v>
      </c>
      <c r="AL18" s="60">
        <f t="shared" si="110"/>
        <v>8.9204746844596672E-3</v>
      </c>
      <c r="AM18" s="60">
        <f t="shared" si="111"/>
        <v>3.9063991940803122E-3</v>
      </c>
      <c r="AN18" s="60">
        <f t="shared" si="112"/>
        <v>2.3032661316958469E-3</v>
      </c>
      <c r="AO18" s="64">
        <f t="shared" si="113"/>
        <v>1.3498980316300933E-3</v>
      </c>
      <c r="AP18" s="64">
        <f t="shared" si="69"/>
        <v>3.8303805675897356E-3</v>
      </c>
      <c r="AQ18" s="64">
        <f t="shared" si="70"/>
        <v>9.815328628645344E-3</v>
      </c>
      <c r="AR18" s="64">
        <f t="shared" si="71"/>
        <v>2.2750131948179219E-2</v>
      </c>
      <c r="AS18" s="64">
        <f t="shared" si="72"/>
        <v>4.7790352272814703E-2</v>
      </c>
      <c r="AT18" s="64">
        <f t="shared" si="73"/>
        <v>9.1211219725867876E-2</v>
      </c>
      <c r="AU18" s="64">
        <f t="shared" si="74"/>
        <v>0.15865525393145699</v>
      </c>
      <c r="AV18" s="64">
        <f t="shared" si="75"/>
        <v>0.2524925375469228</v>
      </c>
      <c r="AW18" s="64">
        <f t="shared" si="76"/>
        <v>0.36944134018176356</v>
      </c>
      <c r="AX18" s="64">
        <f t="shared" si="77"/>
        <v>0.5</v>
      </c>
      <c r="AY18" s="64">
        <f t="shared" si="78"/>
        <v>0.63055865981823644</v>
      </c>
      <c r="AZ18" s="64">
        <f t="shared" si="79"/>
        <v>0.74750746245307709</v>
      </c>
      <c r="BA18" s="64">
        <f t="shared" si="80"/>
        <v>0.84134474606854304</v>
      </c>
      <c r="BB18" s="64">
        <f t="shared" si="81"/>
        <v>0.90878878027413212</v>
      </c>
      <c r="BC18" s="64">
        <f t="shared" si="82"/>
        <v>0.9522096477271853</v>
      </c>
      <c r="BD18" s="64">
        <f t="shared" si="83"/>
        <v>0.97724986805182079</v>
      </c>
      <c r="BE18" s="64">
        <f t="shared" si="84"/>
        <v>0.99018467137135469</v>
      </c>
      <c r="BF18" s="64">
        <f t="shared" si="85"/>
        <v>0.99616961943241022</v>
      </c>
      <c r="BG18" s="64">
        <f t="shared" si="86"/>
        <v>0.9986501019683699</v>
      </c>
      <c r="BH18" s="77">
        <f t="shared" ca="1" si="44"/>
        <v>128</v>
      </c>
      <c r="BI18" s="77">
        <f t="shared" ca="1" si="45"/>
        <v>143.33333333333337</v>
      </c>
      <c r="BJ18" s="77">
        <f t="shared" ca="1" si="46"/>
        <v>158.66666666666674</v>
      </c>
      <c r="BK18" s="77">
        <f t="shared" ca="1" si="47"/>
        <v>174</v>
      </c>
      <c r="BL18" s="77">
        <f t="shared" ca="1" si="48"/>
        <v>198.5</v>
      </c>
      <c r="BM18" s="77">
        <f t="shared" ca="1" si="49"/>
        <v>223</v>
      </c>
      <c r="BN18" s="77">
        <f t="shared" ca="1" si="50"/>
        <v>247.5</v>
      </c>
      <c r="BO18" s="77">
        <f t="shared" ca="1" si="51"/>
        <v>272</v>
      </c>
      <c r="BP18" s="77">
        <f t="shared" ca="1" si="52"/>
        <v>296.5</v>
      </c>
      <c r="BQ18" s="77">
        <f t="shared" ca="1" si="53"/>
        <v>321</v>
      </c>
      <c r="BR18" s="77">
        <f t="shared" ca="1" si="54"/>
        <v>356.16666666666674</v>
      </c>
      <c r="BS18" s="77">
        <f t="shared" ca="1" si="55"/>
        <v>391.33333333333326</v>
      </c>
      <c r="BT18" s="77">
        <f t="shared" ca="1" si="56"/>
        <v>426.5</v>
      </c>
      <c r="BU18" s="77">
        <f t="shared" ca="1" si="57"/>
        <v>461.66666666666674</v>
      </c>
      <c r="BV18" s="77">
        <f t="shared" ca="1" si="58"/>
        <v>496.83333333333326</v>
      </c>
      <c r="BW18" s="77">
        <f t="shared" ca="1" si="59"/>
        <v>532</v>
      </c>
      <c r="BX18" s="77">
        <f t="shared" ca="1" si="60"/>
        <v>579.16666666666652</v>
      </c>
      <c r="BY18" s="77">
        <f t="shared" ca="1" si="61"/>
        <v>626.33333333333303</v>
      </c>
      <c r="BZ18" s="77">
        <f t="shared" ca="1" si="62"/>
        <v>673.5</v>
      </c>
      <c r="CA18">
        <f t="shared" ca="1" si="87"/>
        <v>223</v>
      </c>
      <c r="CB18">
        <f t="shared" ca="1" si="88"/>
        <v>461.66666666666674</v>
      </c>
      <c r="CC18">
        <f t="shared" ca="1" si="89"/>
        <v>-98</v>
      </c>
      <c r="CD18">
        <f t="shared" ca="1" si="90"/>
        <v>140.66666666666674</v>
      </c>
      <c r="CE18" s="5">
        <f t="shared" ca="1" si="63"/>
        <v>0.15658536585365854</v>
      </c>
      <c r="CF18" s="5">
        <f t="shared" ca="1" si="64"/>
        <v>-4.7804878048780489E-2</v>
      </c>
      <c r="CG18" s="5">
        <f t="shared" ca="1" si="65"/>
        <v>6.8617886178861831E-2</v>
      </c>
      <c r="CI18">
        <f t="shared" ref="CI18:CM18" ca="1" si="122">SUMIFS($V18:$AN18,$BH18:$BZ18,"&gt;"&amp;CH$11,$BH18:$BZ18,"&lt;="&amp;CI$11)</f>
        <v>0</v>
      </c>
      <c r="CJ18">
        <f t="shared" ca="1" si="122"/>
        <v>0</v>
      </c>
      <c r="CK18">
        <f t="shared" ca="1" si="122"/>
        <v>6.6807201268858085E-2</v>
      </c>
      <c r="CL18">
        <f t="shared" ca="1" si="122"/>
        <v>0.36700896612023826</v>
      </c>
      <c r="CM18">
        <f t="shared" ca="1" si="122"/>
        <v>0.36385545164726063</v>
      </c>
      <c r="CN18">
        <f t="shared" ref="CN18:DE18" ca="1" si="123">SUMIFS($V18:$AN18,$BH18:$BZ18,"&gt;"&amp;CM$11,$BH18:$BZ18,"&lt;="&amp;CN$11)</f>
        <v>0.16895187337882578</v>
      </c>
      <c r="CO18">
        <f t="shared" ca="1" si="123"/>
        <v>2.7166842259041091E-2</v>
      </c>
      <c r="CP18">
        <f t="shared" ca="1" si="123"/>
        <v>6.2096653257761592E-3</v>
      </c>
      <c r="CQ18">
        <f t="shared" ca="1" si="123"/>
        <v>0</v>
      </c>
      <c r="CR18">
        <f t="shared" ca="1" si="123"/>
        <v>0</v>
      </c>
      <c r="CS18">
        <f t="shared" ca="1" si="123"/>
        <v>0</v>
      </c>
      <c r="CT18">
        <f t="shared" ca="1" si="123"/>
        <v>0</v>
      </c>
      <c r="CU18">
        <f t="shared" ca="1" si="123"/>
        <v>0</v>
      </c>
      <c r="CV18">
        <f t="shared" ca="1" si="123"/>
        <v>0</v>
      </c>
      <c r="CW18">
        <f t="shared" ca="1" si="123"/>
        <v>0</v>
      </c>
      <c r="CX18">
        <f t="shared" ca="1" si="123"/>
        <v>0</v>
      </c>
      <c r="CY18">
        <f t="shared" ca="1" si="123"/>
        <v>0</v>
      </c>
      <c r="CZ18">
        <f t="shared" ca="1" si="123"/>
        <v>0</v>
      </c>
      <c r="DA18">
        <f t="shared" ca="1" si="123"/>
        <v>0</v>
      </c>
      <c r="DB18">
        <f t="shared" ca="1" si="123"/>
        <v>0</v>
      </c>
      <c r="DC18">
        <f t="shared" ca="1" si="123"/>
        <v>0</v>
      </c>
      <c r="DD18">
        <f t="shared" ca="1" si="123"/>
        <v>0</v>
      </c>
      <c r="DE18">
        <f t="shared" ca="1" si="123"/>
        <v>0</v>
      </c>
      <c r="DF18">
        <f ca="1">SUM(CI18:DE18)</f>
        <v>1</v>
      </c>
      <c r="DG18">
        <f ca="1">COUNTIF(CI18:DE18,"&gt;0")</f>
        <v>6</v>
      </c>
    </row>
    <row r="19" spans="1:111">
      <c r="A19">
        <v>7</v>
      </c>
      <c r="B19" s="3">
        <f t="shared" si="93"/>
        <v>15.658580000000001</v>
      </c>
      <c r="C19" s="53">
        <f t="shared" si="40"/>
        <v>5.5</v>
      </c>
      <c r="D19" s="53">
        <f t="shared" si="40"/>
        <v>5.666666666666667</v>
      </c>
      <c r="E19" s="53">
        <f t="shared" si="40"/>
        <v>5.8333333333333339</v>
      </c>
      <c r="F19" s="53">
        <f t="shared" si="40"/>
        <v>6</v>
      </c>
      <c r="G19" s="53">
        <f t="shared" si="40"/>
        <v>6.166666666666667</v>
      </c>
      <c r="H19" s="53">
        <f t="shared" si="40"/>
        <v>6.333333333333333</v>
      </c>
      <c r="I19" s="53">
        <f t="shared" si="40"/>
        <v>6.5</v>
      </c>
      <c r="J19" s="53">
        <f t="shared" si="40"/>
        <v>6.666666666666667</v>
      </c>
      <c r="K19" s="53">
        <f t="shared" si="40"/>
        <v>6.833333333333333</v>
      </c>
      <c r="L19" s="53">
        <f t="shared" si="40"/>
        <v>7</v>
      </c>
      <c r="M19" s="53">
        <f t="shared" si="41"/>
        <v>7.166666666666667</v>
      </c>
      <c r="N19" s="53">
        <f t="shared" si="41"/>
        <v>7.333333333333333</v>
      </c>
      <c r="O19" s="53">
        <f t="shared" si="41"/>
        <v>7.5</v>
      </c>
      <c r="P19" s="53">
        <f t="shared" si="41"/>
        <v>7.666666666666667</v>
      </c>
      <c r="Q19" s="53">
        <f t="shared" si="41"/>
        <v>7.833333333333333</v>
      </c>
      <c r="R19" s="53">
        <f t="shared" si="41"/>
        <v>8</v>
      </c>
      <c r="S19" s="53">
        <f t="shared" si="41"/>
        <v>8.1666666666666661</v>
      </c>
      <c r="T19" s="53">
        <f t="shared" si="41"/>
        <v>8.3333333333333339</v>
      </c>
      <c r="U19" s="53">
        <f t="shared" si="41"/>
        <v>8.5</v>
      </c>
      <c r="V19" s="60">
        <f t="shared" si="94"/>
        <v>2.3032661316958821E-3</v>
      </c>
      <c r="W19" s="60">
        <f t="shared" si="95"/>
        <v>3.9063991940802463E-3</v>
      </c>
      <c r="X19" s="60">
        <f t="shared" si="96"/>
        <v>8.9204746844596759E-3</v>
      </c>
      <c r="Y19" s="60">
        <f t="shared" si="97"/>
        <v>1.8246367574581437E-2</v>
      </c>
      <c r="Z19" s="60">
        <f t="shared" si="98"/>
        <v>3.3430693684040835E-2</v>
      </c>
      <c r="AA19" s="60">
        <f t="shared" si="99"/>
        <v>5.4865303305523194E-2</v>
      </c>
      <c r="AB19" s="60">
        <f t="shared" si="100"/>
        <v>8.0655876389261777E-2</v>
      </c>
      <c r="AC19" s="60">
        <f t="shared" si="101"/>
        <v>0.10620915776234385</v>
      </c>
      <c r="AD19" s="60">
        <f t="shared" si="102"/>
        <v>0.1252786286631094</v>
      </c>
      <c r="AE19" s="60">
        <f t="shared" si="103"/>
        <v>0.13236766522180732</v>
      </c>
      <c r="AF19" s="60">
        <f t="shared" si="104"/>
        <v>0.12527862866310946</v>
      </c>
      <c r="AG19" s="60">
        <f t="shared" si="105"/>
        <v>0.10620915776234385</v>
      </c>
      <c r="AH19" s="60">
        <f t="shared" si="106"/>
        <v>8.0655876389261749E-2</v>
      </c>
      <c r="AI19" s="60">
        <f t="shared" si="107"/>
        <v>5.4865303305523194E-2</v>
      </c>
      <c r="AJ19" s="60">
        <f t="shared" si="108"/>
        <v>3.3430693684040835E-2</v>
      </c>
      <c r="AK19" s="60">
        <f t="shared" si="109"/>
        <v>1.8246367574581424E-2</v>
      </c>
      <c r="AL19" s="60">
        <f t="shared" si="110"/>
        <v>8.9204746844596672E-3</v>
      </c>
      <c r="AM19" s="60">
        <f t="shared" si="111"/>
        <v>3.9063991940803122E-3</v>
      </c>
      <c r="AN19" s="60">
        <f t="shared" si="112"/>
        <v>2.3032661316958469E-3</v>
      </c>
      <c r="AO19" s="64">
        <f t="shared" si="113"/>
        <v>1.3498980316300933E-3</v>
      </c>
      <c r="AP19" s="64">
        <f t="shared" si="69"/>
        <v>3.8303805675897356E-3</v>
      </c>
      <c r="AQ19" s="64">
        <f t="shared" si="70"/>
        <v>9.815328628645344E-3</v>
      </c>
      <c r="AR19" s="64">
        <f t="shared" si="71"/>
        <v>2.2750131948179219E-2</v>
      </c>
      <c r="AS19" s="64">
        <f t="shared" si="72"/>
        <v>4.7790352272814703E-2</v>
      </c>
      <c r="AT19" s="64">
        <f t="shared" si="73"/>
        <v>9.1211219725867876E-2</v>
      </c>
      <c r="AU19" s="64">
        <f t="shared" si="74"/>
        <v>0.15865525393145699</v>
      </c>
      <c r="AV19" s="64">
        <f t="shared" si="75"/>
        <v>0.2524925375469228</v>
      </c>
      <c r="AW19" s="64">
        <f t="shared" si="76"/>
        <v>0.36944134018176356</v>
      </c>
      <c r="AX19" s="64">
        <f t="shared" si="77"/>
        <v>0.5</v>
      </c>
      <c r="AY19" s="64">
        <f t="shared" si="78"/>
        <v>0.63055865981823644</v>
      </c>
      <c r="AZ19" s="64">
        <f t="shared" si="79"/>
        <v>0.74750746245307709</v>
      </c>
      <c r="BA19" s="64">
        <f t="shared" si="80"/>
        <v>0.84134474606854304</v>
      </c>
      <c r="BB19" s="64">
        <f t="shared" si="81"/>
        <v>0.90878878027413212</v>
      </c>
      <c r="BC19" s="64">
        <f t="shared" si="82"/>
        <v>0.9522096477271853</v>
      </c>
      <c r="BD19" s="64">
        <f t="shared" si="83"/>
        <v>0.97724986805182079</v>
      </c>
      <c r="BE19" s="64">
        <f t="shared" si="84"/>
        <v>0.99018467137135469</v>
      </c>
      <c r="BF19" s="64">
        <f t="shared" si="85"/>
        <v>0.99616961943241022</v>
      </c>
      <c r="BG19" s="64">
        <f t="shared" si="86"/>
        <v>0.9986501019683699</v>
      </c>
      <c r="BH19" s="77">
        <f t="shared" ca="1" si="44"/>
        <v>247.5</v>
      </c>
      <c r="BI19" s="77">
        <f t="shared" ca="1" si="45"/>
        <v>272</v>
      </c>
      <c r="BJ19" s="77">
        <f t="shared" ca="1" si="46"/>
        <v>296.50000000000011</v>
      </c>
      <c r="BK19" s="77">
        <f t="shared" ca="1" si="47"/>
        <v>321</v>
      </c>
      <c r="BL19" s="77">
        <f t="shared" ca="1" si="48"/>
        <v>356.16666666666674</v>
      </c>
      <c r="BM19" s="77">
        <f t="shared" ca="1" si="49"/>
        <v>391.33333333333326</v>
      </c>
      <c r="BN19" s="77">
        <f t="shared" ca="1" si="50"/>
        <v>426.5</v>
      </c>
      <c r="BO19" s="77">
        <f t="shared" ca="1" si="51"/>
        <v>461.66666666666674</v>
      </c>
      <c r="BP19" s="77">
        <f t="shared" ca="1" si="52"/>
        <v>496.83333333333326</v>
      </c>
      <c r="BQ19" s="77">
        <f t="shared" ca="1" si="53"/>
        <v>532</v>
      </c>
      <c r="BR19" s="77">
        <f t="shared" ca="1" si="54"/>
        <v>579.16666666666674</v>
      </c>
      <c r="BS19" s="77">
        <f t="shared" ca="1" si="55"/>
        <v>626.33333333333303</v>
      </c>
      <c r="BT19" s="77">
        <f t="shared" ca="1" si="56"/>
        <v>673.5</v>
      </c>
      <c r="BU19" s="77">
        <f t="shared" ca="1" si="57"/>
        <v>720.66666666666697</v>
      </c>
      <c r="BV19" s="77">
        <f t="shared" ca="1" si="58"/>
        <v>767.83333333333303</v>
      </c>
      <c r="BW19" s="77">
        <f t="shared" ca="1" si="59"/>
        <v>815</v>
      </c>
      <c r="BX19" s="77">
        <f t="shared" ca="1" si="60"/>
        <v>875.83333333333303</v>
      </c>
      <c r="BY19" s="77">
        <f t="shared" ca="1" si="61"/>
        <v>936.66666666666697</v>
      </c>
      <c r="BZ19" s="77">
        <f t="shared" ca="1" si="62"/>
        <v>997.5</v>
      </c>
      <c r="CA19">
        <f t="shared" ca="1" si="87"/>
        <v>391.33333333333326</v>
      </c>
      <c r="CB19">
        <f t="shared" ca="1" si="88"/>
        <v>720.66666666666697</v>
      </c>
      <c r="CC19">
        <f t="shared" ca="1" si="89"/>
        <v>-140.66666666666674</v>
      </c>
      <c r="CD19">
        <f t="shared" ca="1" si="90"/>
        <v>188.66666666666697</v>
      </c>
      <c r="CE19" s="5">
        <f t="shared" ca="1" si="63"/>
        <v>0.25951219512195123</v>
      </c>
      <c r="CF19" s="5">
        <f t="shared" ca="1" si="64"/>
        <v>-6.8617886178861831E-2</v>
      </c>
      <c r="CG19" s="5">
        <f t="shared" ca="1" si="65"/>
        <v>9.2032520325203399E-2</v>
      </c>
      <c r="CI19">
        <f t="shared" ref="CI19:CM19" ca="1" si="124">SUMIFS($V19:$AN19,$BH19:$BZ19,"&gt;"&amp;CH$11,$BH19:$BZ19,"&lt;="&amp;CI$11)</f>
        <v>0</v>
      </c>
      <c r="CJ19">
        <f t="shared" ca="1" si="124"/>
        <v>0</v>
      </c>
      <c r="CK19">
        <f t="shared" ca="1" si="124"/>
        <v>0</v>
      </c>
      <c r="CL19">
        <f t="shared" ca="1" si="124"/>
        <v>1.5130140010235804E-2</v>
      </c>
      <c r="CM19">
        <f t="shared" ca="1" si="124"/>
        <v>0.10654236456414547</v>
      </c>
      <c r="CN19">
        <f t="shared" ref="CN19:DE19" ca="1" si="125">SUMIFS($V19:$AN19,$BH19:$BZ19,"&gt;"&amp;CM$11,$BH19:$BZ19,"&lt;="&amp;CN$11)</f>
        <v>0.31214366281471506</v>
      </c>
      <c r="CO19">
        <f t="shared" ca="1" si="125"/>
        <v>0.25764629388491678</v>
      </c>
      <c r="CP19">
        <f t="shared" ca="1" si="125"/>
        <v>0.1868650341516056</v>
      </c>
      <c r="CQ19">
        <f t="shared" ca="1" si="125"/>
        <v>8.829599698956403E-2</v>
      </c>
      <c r="CR19">
        <f t="shared" ca="1" si="125"/>
        <v>2.7166842259041091E-2</v>
      </c>
      <c r="CS19">
        <f t="shared" ca="1" si="125"/>
        <v>6.2096653257761592E-3</v>
      </c>
      <c r="CT19">
        <f t="shared" ca="1" si="125"/>
        <v>0</v>
      </c>
      <c r="CU19">
        <f t="shared" ca="1" si="125"/>
        <v>0</v>
      </c>
      <c r="CV19">
        <f t="shared" ca="1" si="125"/>
        <v>0</v>
      </c>
      <c r="CW19">
        <f t="shared" ca="1" si="125"/>
        <v>0</v>
      </c>
      <c r="CX19">
        <f t="shared" ca="1" si="125"/>
        <v>0</v>
      </c>
      <c r="CY19">
        <f t="shared" ca="1" si="125"/>
        <v>0</v>
      </c>
      <c r="CZ19">
        <f t="shared" ca="1" si="125"/>
        <v>0</v>
      </c>
      <c r="DA19">
        <f t="shared" ca="1" si="125"/>
        <v>0</v>
      </c>
      <c r="DB19">
        <f t="shared" ca="1" si="125"/>
        <v>0</v>
      </c>
      <c r="DC19">
        <f t="shared" ca="1" si="125"/>
        <v>0</v>
      </c>
      <c r="DD19">
        <f t="shared" ca="1" si="125"/>
        <v>0</v>
      </c>
      <c r="DE19">
        <f t="shared" ca="1" si="125"/>
        <v>0</v>
      </c>
      <c r="DF19">
        <f ca="1">SUM(CI19:DE19)</f>
        <v>1</v>
      </c>
      <c r="DG19">
        <f ca="1">COUNTIF(CI19:DE19,"&gt;0")</f>
        <v>8</v>
      </c>
    </row>
    <row r="20" spans="1:111">
      <c r="A20">
        <v>8</v>
      </c>
      <c r="B20" s="3">
        <f t="shared" si="93"/>
        <v>17.895520000000001</v>
      </c>
      <c r="C20" s="53">
        <f t="shared" si="40"/>
        <v>6.5</v>
      </c>
      <c r="D20" s="53">
        <f t="shared" si="40"/>
        <v>6.666666666666667</v>
      </c>
      <c r="E20" s="53">
        <f t="shared" si="40"/>
        <v>6.8333333333333339</v>
      </c>
      <c r="F20" s="53">
        <f t="shared" si="40"/>
        <v>7</v>
      </c>
      <c r="G20" s="53">
        <f t="shared" si="40"/>
        <v>7.166666666666667</v>
      </c>
      <c r="H20" s="53">
        <f t="shared" si="40"/>
        <v>7.333333333333333</v>
      </c>
      <c r="I20" s="53">
        <f t="shared" si="40"/>
        <v>7.5</v>
      </c>
      <c r="J20" s="53">
        <f t="shared" si="40"/>
        <v>7.666666666666667</v>
      </c>
      <c r="K20" s="53">
        <f t="shared" si="40"/>
        <v>7.833333333333333</v>
      </c>
      <c r="L20" s="53">
        <f t="shared" si="40"/>
        <v>8</v>
      </c>
      <c r="M20" s="53">
        <f t="shared" si="41"/>
        <v>8.1666666666666661</v>
      </c>
      <c r="N20" s="53">
        <f t="shared" si="41"/>
        <v>8.3333333333333339</v>
      </c>
      <c r="O20" s="53">
        <f t="shared" si="41"/>
        <v>8.5</v>
      </c>
      <c r="P20" s="53">
        <f t="shared" si="41"/>
        <v>8.6666666666666661</v>
      </c>
      <c r="Q20" s="53">
        <f t="shared" si="41"/>
        <v>8.8333333333333339</v>
      </c>
      <c r="R20" s="53">
        <f t="shared" si="41"/>
        <v>9</v>
      </c>
      <c r="S20" s="53">
        <f t="shared" si="41"/>
        <v>9.1666666666666661</v>
      </c>
      <c r="T20" s="53">
        <f t="shared" si="41"/>
        <v>9.3333333333333339</v>
      </c>
      <c r="U20" s="53">
        <f t="shared" si="41"/>
        <v>9.5</v>
      </c>
      <c r="V20" s="60">
        <f t="shared" si="94"/>
        <v>2.3032661316958821E-3</v>
      </c>
      <c r="W20" s="60">
        <f t="shared" si="95"/>
        <v>3.9063991940802463E-3</v>
      </c>
      <c r="X20" s="60">
        <f t="shared" si="96"/>
        <v>8.9204746844596759E-3</v>
      </c>
      <c r="Y20" s="60">
        <f t="shared" si="97"/>
        <v>1.8246367574581437E-2</v>
      </c>
      <c r="Z20" s="60">
        <f t="shared" si="98"/>
        <v>3.3430693684040835E-2</v>
      </c>
      <c r="AA20" s="60">
        <f t="shared" si="99"/>
        <v>5.4865303305523194E-2</v>
      </c>
      <c r="AB20" s="60">
        <f t="shared" si="100"/>
        <v>8.0655876389261777E-2</v>
      </c>
      <c r="AC20" s="60">
        <f t="shared" si="101"/>
        <v>0.10620915776234385</v>
      </c>
      <c r="AD20" s="60">
        <f t="shared" si="102"/>
        <v>0.1252786286631094</v>
      </c>
      <c r="AE20" s="60">
        <f t="shared" si="103"/>
        <v>0.13236766522180732</v>
      </c>
      <c r="AF20" s="60">
        <f t="shared" si="104"/>
        <v>0.12527862866310946</v>
      </c>
      <c r="AG20" s="60">
        <f t="shared" si="105"/>
        <v>0.10620915776234385</v>
      </c>
      <c r="AH20" s="60">
        <f t="shared" si="106"/>
        <v>8.0655876389261749E-2</v>
      </c>
      <c r="AI20" s="60">
        <f t="shared" si="107"/>
        <v>5.4865303305523194E-2</v>
      </c>
      <c r="AJ20" s="60">
        <f t="shared" si="108"/>
        <v>3.3430693684040835E-2</v>
      </c>
      <c r="AK20" s="60">
        <f t="shared" si="109"/>
        <v>1.8246367574581424E-2</v>
      </c>
      <c r="AL20" s="60">
        <f t="shared" si="110"/>
        <v>8.9204746844596672E-3</v>
      </c>
      <c r="AM20" s="60">
        <f t="shared" si="111"/>
        <v>3.9063991940803122E-3</v>
      </c>
      <c r="AN20" s="60">
        <f t="shared" si="112"/>
        <v>2.3032661316958469E-3</v>
      </c>
      <c r="AO20" s="64">
        <f t="shared" si="113"/>
        <v>1.3498980316300933E-3</v>
      </c>
      <c r="AP20" s="64">
        <f t="shared" si="69"/>
        <v>3.8303805675897356E-3</v>
      </c>
      <c r="AQ20" s="64">
        <f t="shared" si="70"/>
        <v>9.815328628645344E-3</v>
      </c>
      <c r="AR20" s="64">
        <f t="shared" si="71"/>
        <v>2.2750131948179219E-2</v>
      </c>
      <c r="AS20" s="64">
        <f t="shared" si="72"/>
        <v>4.7790352272814703E-2</v>
      </c>
      <c r="AT20" s="64">
        <f t="shared" si="73"/>
        <v>9.1211219725867876E-2</v>
      </c>
      <c r="AU20" s="64">
        <f t="shared" si="74"/>
        <v>0.15865525393145699</v>
      </c>
      <c r="AV20" s="64">
        <f t="shared" si="75"/>
        <v>0.2524925375469228</v>
      </c>
      <c r="AW20" s="64">
        <f t="shared" si="76"/>
        <v>0.36944134018176356</v>
      </c>
      <c r="AX20" s="64">
        <f t="shared" si="77"/>
        <v>0.5</v>
      </c>
      <c r="AY20" s="64">
        <f t="shared" si="78"/>
        <v>0.63055865981823644</v>
      </c>
      <c r="AZ20" s="64">
        <f t="shared" si="79"/>
        <v>0.74750746245307709</v>
      </c>
      <c r="BA20" s="64">
        <f t="shared" si="80"/>
        <v>0.84134474606854304</v>
      </c>
      <c r="BB20" s="64">
        <f t="shared" si="81"/>
        <v>0.90878878027413212</v>
      </c>
      <c r="BC20" s="64">
        <f t="shared" si="82"/>
        <v>0.9522096477271853</v>
      </c>
      <c r="BD20" s="64">
        <f t="shared" si="83"/>
        <v>0.97724986805182079</v>
      </c>
      <c r="BE20" s="64">
        <f t="shared" si="84"/>
        <v>0.99018467137135469</v>
      </c>
      <c r="BF20" s="64">
        <f t="shared" si="85"/>
        <v>0.99616961943241022</v>
      </c>
      <c r="BG20" s="64">
        <f t="shared" si="86"/>
        <v>0.9986501019683699</v>
      </c>
      <c r="BH20" s="77">
        <f t="shared" ca="1" si="44"/>
        <v>426.5</v>
      </c>
      <c r="BI20" s="77">
        <f t="shared" ca="1" si="45"/>
        <v>461.66666666666674</v>
      </c>
      <c r="BJ20" s="77">
        <f t="shared" ca="1" si="46"/>
        <v>496.83333333333348</v>
      </c>
      <c r="BK20" s="77">
        <f t="shared" ca="1" si="47"/>
        <v>532</v>
      </c>
      <c r="BL20" s="77">
        <f t="shared" ca="1" si="48"/>
        <v>579.16666666666674</v>
      </c>
      <c r="BM20" s="77">
        <f t="shared" ca="1" si="49"/>
        <v>626.33333333333303</v>
      </c>
      <c r="BN20" s="77">
        <f t="shared" ca="1" si="50"/>
        <v>673.5</v>
      </c>
      <c r="BO20" s="77">
        <f t="shared" ca="1" si="51"/>
        <v>720.66666666666697</v>
      </c>
      <c r="BP20" s="77">
        <f t="shared" ca="1" si="52"/>
        <v>767.83333333333303</v>
      </c>
      <c r="BQ20" s="77">
        <f t="shared" ca="1" si="53"/>
        <v>815</v>
      </c>
      <c r="BR20" s="77">
        <f t="shared" ca="1" si="54"/>
        <v>875.83333333333303</v>
      </c>
      <c r="BS20" s="77">
        <f t="shared" ca="1" si="55"/>
        <v>936.66666666666697</v>
      </c>
      <c r="BT20" s="77">
        <f t="shared" ca="1" si="56"/>
        <v>997.5</v>
      </c>
      <c r="BU20" s="77">
        <f t="shared" ca="1" si="57"/>
        <v>1058.333333333333</v>
      </c>
      <c r="BV20" s="77">
        <f t="shared" ca="1" si="58"/>
        <v>1119.166666666667</v>
      </c>
      <c r="BW20" s="77">
        <f t="shared" ca="1" si="59"/>
        <v>1180</v>
      </c>
      <c r="BX20" s="77">
        <f t="shared" ca="1" si="60"/>
        <v>1251.9999999999995</v>
      </c>
      <c r="BY20" s="77">
        <f t="shared" ca="1" si="61"/>
        <v>1324.0000000000005</v>
      </c>
      <c r="BZ20" s="77">
        <f t="shared" ca="1" si="62"/>
        <v>1396</v>
      </c>
      <c r="CA20">
        <f t="shared" ca="1" si="87"/>
        <v>626.33333333333303</v>
      </c>
      <c r="CB20">
        <f t="shared" ca="1" si="88"/>
        <v>1058.333333333333</v>
      </c>
      <c r="CC20">
        <f t="shared" ca="1" si="89"/>
        <v>-188.66666666666697</v>
      </c>
      <c r="CD20">
        <f t="shared" ca="1" si="90"/>
        <v>243.33333333333303</v>
      </c>
      <c r="CE20" s="5">
        <f t="shared" ca="1" si="63"/>
        <v>0.39756097560975612</v>
      </c>
      <c r="CF20" s="5">
        <f t="shared" ca="1" si="64"/>
        <v>-9.2032520325203399E-2</v>
      </c>
      <c r="CG20" s="5">
        <f t="shared" ca="1" si="65"/>
        <v>0.11869918699186977</v>
      </c>
      <c r="CI20">
        <f t="shared" ref="CI20:CM20" ca="1" si="126">SUMIFS($V20:$AN20,$BH20:$BZ20,"&gt;"&amp;CH$11,$BH20:$BZ20,"&lt;="&amp;CI$11)</f>
        <v>0</v>
      </c>
      <c r="CJ20">
        <f t="shared" ca="1" si="126"/>
        <v>0</v>
      </c>
      <c r="CK20">
        <f t="shared" ca="1" si="126"/>
        <v>0</v>
      </c>
      <c r="CL20">
        <f t="shared" ca="1" si="126"/>
        <v>0</v>
      </c>
      <c r="CM20">
        <f t="shared" ca="1" si="126"/>
        <v>0</v>
      </c>
      <c r="CN20">
        <f t="shared" ref="CN20:DE20" ca="1" si="127">SUMIFS($V20:$AN20,$BH20:$BZ20,"&gt;"&amp;CM$11,$BH20:$BZ20,"&lt;="&amp;CN$11)</f>
        <v>1.5130140010235804E-2</v>
      </c>
      <c r="CO20">
        <f t="shared" ca="1" si="127"/>
        <v>5.1677061258622273E-2</v>
      </c>
      <c r="CP20">
        <f t="shared" ca="1" si="127"/>
        <v>0.13552117969478497</v>
      </c>
      <c r="CQ20">
        <f t="shared" ca="1" si="127"/>
        <v>0.23148778642545326</v>
      </c>
      <c r="CR20">
        <f t="shared" ca="1" si="127"/>
        <v>0.25764629388491678</v>
      </c>
      <c r="CS20">
        <f t="shared" ca="1" si="127"/>
        <v>0.1868650341516056</v>
      </c>
      <c r="CT20">
        <f t="shared" ca="1" si="127"/>
        <v>5.4865303305523194E-2</v>
      </c>
      <c r="CU20">
        <f t="shared" ca="1" si="127"/>
        <v>5.1677061258622259E-2</v>
      </c>
      <c r="CV20">
        <f t="shared" ca="1" si="127"/>
        <v>8.9204746844596672E-3</v>
      </c>
      <c r="CW20">
        <f t="shared" ca="1" si="127"/>
        <v>6.2096653257761592E-3</v>
      </c>
      <c r="CX20">
        <f t="shared" ca="1" si="127"/>
        <v>0</v>
      </c>
      <c r="CY20">
        <f t="shared" ca="1" si="127"/>
        <v>0</v>
      </c>
      <c r="CZ20">
        <f t="shared" ca="1" si="127"/>
        <v>0</v>
      </c>
      <c r="DA20">
        <f t="shared" ca="1" si="127"/>
        <v>0</v>
      </c>
      <c r="DB20">
        <f t="shared" ca="1" si="127"/>
        <v>0</v>
      </c>
      <c r="DC20">
        <f t="shared" ca="1" si="127"/>
        <v>0</v>
      </c>
      <c r="DD20">
        <f t="shared" ca="1" si="127"/>
        <v>0</v>
      </c>
      <c r="DE20">
        <f t="shared" ca="1" si="127"/>
        <v>0</v>
      </c>
      <c r="DF20">
        <f ca="1">SUM(CI20:DE20)</f>
        <v>0.99999999999999989</v>
      </c>
      <c r="DG20">
        <f ca="1">COUNTIF(CI20:DE20,"&gt;0")</f>
        <v>10</v>
      </c>
    </row>
    <row r="21" spans="1:111">
      <c r="A21">
        <v>9</v>
      </c>
      <c r="B21" s="3">
        <f t="shared" si="93"/>
        <v>20.132460000000002</v>
      </c>
      <c r="C21" s="53">
        <f t="shared" si="40"/>
        <v>7.5</v>
      </c>
      <c r="D21" s="53">
        <f t="shared" si="40"/>
        <v>7.666666666666667</v>
      </c>
      <c r="E21" s="53">
        <f t="shared" si="40"/>
        <v>7.8333333333333339</v>
      </c>
      <c r="F21" s="53">
        <f t="shared" si="40"/>
        <v>8</v>
      </c>
      <c r="G21" s="53">
        <f t="shared" si="40"/>
        <v>8.1666666666666661</v>
      </c>
      <c r="H21" s="53">
        <f t="shared" si="40"/>
        <v>8.3333333333333339</v>
      </c>
      <c r="I21" s="53">
        <f t="shared" si="40"/>
        <v>8.5</v>
      </c>
      <c r="J21" s="53">
        <f t="shared" si="40"/>
        <v>8.6666666666666661</v>
      </c>
      <c r="K21" s="53">
        <f t="shared" si="40"/>
        <v>8.8333333333333339</v>
      </c>
      <c r="L21" s="53">
        <f t="shared" si="40"/>
        <v>9</v>
      </c>
      <c r="M21" s="53">
        <f t="shared" si="41"/>
        <v>9.1666666666666661</v>
      </c>
      <c r="N21" s="53">
        <f t="shared" si="41"/>
        <v>9.3333333333333339</v>
      </c>
      <c r="O21" s="53">
        <f t="shared" si="41"/>
        <v>9.5</v>
      </c>
      <c r="P21" s="53">
        <f t="shared" si="41"/>
        <v>9.6666666666666661</v>
      </c>
      <c r="Q21" s="53">
        <f t="shared" si="41"/>
        <v>9.8333333333333339</v>
      </c>
      <c r="R21" s="53">
        <f t="shared" si="41"/>
        <v>10</v>
      </c>
      <c r="S21" s="53">
        <f t="shared" si="41"/>
        <v>10.166666666666666</v>
      </c>
      <c r="T21" s="53">
        <f t="shared" si="41"/>
        <v>10.333333333333334</v>
      </c>
      <c r="U21" s="53">
        <f t="shared" si="41"/>
        <v>10.5</v>
      </c>
      <c r="V21" s="60">
        <f t="shared" si="94"/>
        <v>2.3032661316958821E-3</v>
      </c>
      <c r="W21" s="60">
        <f t="shared" si="95"/>
        <v>3.9063991940802463E-3</v>
      </c>
      <c r="X21" s="60">
        <f t="shared" si="96"/>
        <v>8.9204746844596759E-3</v>
      </c>
      <c r="Y21" s="60">
        <f t="shared" si="97"/>
        <v>1.8246367574581437E-2</v>
      </c>
      <c r="Z21" s="60">
        <f t="shared" si="98"/>
        <v>3.3430693684040835E-2</v>
      </c>
      <c r="AA21" s="60">
        <f t="shared" si="99"/>
        <v>5.4865303305523194E-2</v>
      </c>
      <c r="AB21" s="60">
        <f t="shared" si="100"/>
        <v>8.0655876389261777E-2</v>
      </c>
      <c r="AC21" s="60">
        <f t="shared" si="101"/>
        <v>0.10620915776234385</v>
      </c>
      <c r="AD21" s="60">
        <f t="shared" si="102"/>
        <v>0.1252786286631094</v>
      </c>
      <c r="AE21" s="60">
        <f t="shared" si="103"/>
        <v>0.13236766522180732</v>
      </c>
      <c r="AF21" s="60">
        <f t="shared" si="104"/>
        <v>0.12527862866310946</v>
      </c>
      <c r="AG21" s="60">
        <f t="shared" si="105"/>
        <v>0.10620915776234385</v>
      </c>
      <c r="AH21" s="60">
        <f t="shared" si="106"/>
        <v>8.0655876389261749E-2</v>
      </c>
      <c r="AI21" s="60">
        <f t="shared" si="107"/>
        <v>5.4865303305523194E-2</v>
      </c>
      <c r="AJ21" s="60">
        <f t="shared" si="108"/>
        <v>3.3430693684040835E-2</v>
      </c>
      <c r="AK21" s="60">
        <f t="shared" si="109"/>
        <v>1.8246367574581424E-2</v>
      </c>
      <c r="AL21" s="60">
        <f t="shared" si="110"/>
        <v>8.9204746844596672E-3</v>
      </c>
      <c r="AM21" s="60">
        <f t="shared" si="111"/>
        <v>3.9063991940803122E-3</v>
      </c>
      <c r="AN21" s="60">
        <f t="shared" si="112"/>
        <v>2.3032661316958469E-3</v>
      </c>
      <c r="AO21" s="64">
        <f t="shared" si="113"/>
        <v>1.3498980316300933E-3</v>
      </c>
      <c r="AP21" s="64">
        <f t="shared" si="69"/>
        <v>3.8303805675897356E-3</v>
      </c>
      <c r="AQ21" s="64">
        <f t="shared" si="70"/>
        <v>9.815328628645344E-3</v>
      </c>
      <c r="AR21" s="64">
        <f t="shared" si="71"/>
        <v>2.2750131948179219E-2</v>
      </c>
      <c r="AS21" s="64">
        <f t="shared" si="72"/>
        <v>4.7790352272814703E-2</v>
      </c>
      <c r="AT21" s="64">
        <f t="shared" si="73"/>
        <v>9.1211219725867876E-2</v>
      </c>
      <c r="AU21" s="64">
        <f t="shared" si="74"/>
        <v>0.15865525393145699</v>
      </c>
      <c r="AV21" s="64">
        <f t="shared" si="75"/>
        <v>0.2524925375469228</v>
      </c>
      <c r="AW21" s="64">
        <f t="shared" si="76"/>
        <v>0.36944134018176356</v>
      </c>
      <c r="AX21" s="64">
        <f t="shared" si="77"/>
        <v>0.5</v>
      </c>
      <c r="AY21" s="64">
        <f t="shared" si="78"/>
        <v>0.63055865981823644</v>
      </c>
      <c r="AZ21" s="64">
        <f t="shared" si="79"/>
        <v>0.74750746245307709</v>
      </c>
      <c r="BA21" s="64">
        <f t="shared" si="80"/>
        <v>0.84134474606854304</v>
      </c>
      <c r="BB21" s="64">
        <f t="shared" si="81"/>
        <v>0.90878878027413212</v>
      </c>
      <c r="BC21" s="64">
        <f t="shared" si="82"/>
        <v>0.9522096477271853</v>
      </c>
      <c r="BD21" s="64">
        <f t="shared" si="83"/>
        <v>0.97724986805182079</v>
      </c>
      <c r="BE21" s="64">
        <f t="shared" si="84"/>
        <v>0.99018467137135469</v>
      </c>
      <c r="BF21" s="64">
        <f t="shared" si="85"/>
        <v>0.99616961943241022</v>
      </c>
      <c r="BG21" s="64">
        <f t="shared" si="86"/>
        <v>0.9986501019683699</v>
      </c>
      <c r="BH21" s="77">
        <f t="shared" ca="1" si="44"/>
        <v>673.5</v>
      </c>
      <c r="BI21" s="77">
        <f t="shared" ca="1" si="45"/>
        <v>720.66666666666697</v>
      </c>
      <c r="BJ21" s="77">
        <f t="shared" ca="1" si="46"/>
        <v>767.83333333333348</v>
      </c>
      <c r="BK21" s="77">
        <f t="shared" ca="1" si="47"/>
        <v>815</v>
      </c>
      <c r="BL21" s="77">
        <f t="shared" ca="1" si="48"/>
        <v>875.83333333333303</v>
      </c>
      <c r="BM21" s="77">
        <f t="shared" ca="1" si="49"/>
        <v>936.66666666666697</v>
      </c>
      <c r="BN21" s="77">
        <f t="shared" ca="1" si="50"/>
        <v>997.5</v>
      </c>
      <c r="BO21" s="77">
        <f t="shared" ca="1" si="51"/>
        <v>1058.333333333333</v>
      </c>
      <c r="BP21" s="77">
        <f t="shared" ca="1" si="52"/>
        <v>1119.166666666667</v>
      </c>
      <c r="BQ21" s="77">
        <f t="shared" ca="1" si="53"/>
        <v>1180</v>
      </c>
      <c r="BR21" s="77">
        <f t="shared" ca="1" si="54"/>
        <v>1251.9999999999995</v>
      </c>
      <c r="BS21" s="77">
        <f t="shared" ca="1" si="55"/>
        <v>1324.0000000000005</v>
      </c>
      <c r="BT21" s="77">
        <f t="shared" ca="1" si="56"/>
        <v>1396</v>
      </c>
      <c r="BU21" s="77">
        <f t="shared" ca="1" si="57"/>
        <v>1468</v>
      </c>
      <c r="BV21" s="77">
        <f t="shared" ca="1" si="58"/>
        <v>1540</v>
      </c>
      <c r="BW21" s="77">
        <f t="shared" ca="1" si="59"/>
        <v>1612</v>
      </c>
      <c r="BX21" s="77">
        <f t="shared" ca="1" si="60"/>
        <v>1658.333333333333</v>
      </c>
      <c r="BY21" s="77">
        <f t="shared" ca="1" si="61"/>
        <v>1704.666666666667</v>
      </c>
      <c r="BZ21" s="77">
        <f t="shared" ca="1" si="62"/>
        <v>1751</v>
      </c>
      <c r="CA21">
        <f t="shared" ca="1" si="87"/>
        <v>936.66666666666697</v>
      </c>
      <c r="CB21">
        <f t="shared" ca="1" si="88"/>
        <v>1468</v>
      </c>
      <c r="CC21">
        <f t="shared" ca="1" si="89"/>
        <v>-243.33333333333303</v>
      </c>
      <c r="CD21">
        <f t="shared" ca="1" si="90"/>
        <v>288</v>
      </c>
      <c r="CE21" s="5">
        <f t="shared" ca="1" si="63"/>
        <v>0.57560975609756093</v>
      </c>
      <c r="CF21" s="5">
        <f t="shared" ca="1" si="64"/>
        <v>-0.11869918699186977</v>
      </c>
      <c r="CG21" s="5">
        <f t="shared" ca="1" si="65"/>
        <v>0.14048780487804879</v>
      </c>
      <c r="CI21">
        <f t="shared" ref="CI21:CM21" ca="1" si="128">SUMIFS($V21:$AN21,$BH21:$BZ21,"&gt;"&amp;CH$11,$BH21:$BZ21,"&lt;="&amp;CI$11)</f>
        <v>0</v>
      </c>
      <c r="CJ21">
        <f t="shared" ca="1" si="128"/>
        <v>0</v>
      </c>
      <c r="CK21">
        <f t="shared" ca="1" si="128"/>
        <v>0</v>
      </c>
      <c r="CL21">
        <f t="shared" ca="1" si="128"/>
        <v>0</v>
      </c>
      <c r="CM21">
        <f t="shared" ca="1" si="128"/>
        <v>0</v>
      </c>
      <c r="CN21">
        <f t="shared" ref="CN21:DE21" ca="1" si="129">SUMIFS($V21:$AN21,$BH21:$BZ21,"&gt;"&amp;CM$11,$BH21:$BZ21,"&lt;="&amp;CN$11)</f>
        <v>0</v>
      </c>
      <c r="CO21">
        <f t="shared" ca="1" si="129"/>
        <v>0</v>
      </c>
      <c r="CP21">
        <f t="shared" ca="1" si="129"/>
        <v>2.3032661316958821E-3</v>
      </c>
      <c r="CQ21">
        <f t="shared" ca="1" si="129"/>
        <v>1.2826873878539922E-2</v>
      </c>
      <c r="CR21">
        <f t="shared" ca="1" si="129"/>
        <v>5.1677061258622273E-2</v>
      </c>
      <c r="CS21">
        <f t="shared" ca="1" si="129"/>
        <v>0.13552117969478497</v>
      </c>
      <c r="CT21">
        <f t="shared" ca="1" si="129"/>
        <v>0.10620915776234385</v>
      </c>
      <c r="CU21">
        <f t="shared" ca="1" si="129"/>
        <v>0.25764629388491672</v>
      </c>
      <c r="CV21">
        <f t="shared" ca="1" si="129"/>
        <v>0.12527862866310946</v>
      </c>
      <c r="CW21">
        <f t="shared" ca="1" si="129"/>
        <v>0.1868650341516056</v>
      </c>
      <c r="CX21">
        <f t="shared" ca="1" si="129"/>
        <v>5.4865303305523194E-2</v>
      </c>
      <c r="CY21">
        <f t="shared" ca="1" si="129"/>
        <v>3.3430693684040835E-2</v>
      </c>
      <c r="CZ21">
        <f t="shared" ca="1" si="129"/>
        <v>2.7166842259041091E-2</v>
      </c>
      <c r="DA21">
        <f t="shared" ca="1" si="129"/>
        <v>6.2096653257761592E-3</v>
      </c>
      <c r="DB21">
        <f t="shared" ca="1" si="129"/>
        <v>0</v>
      </c>
      <c r="DC21">
        <f t="shared" ca="1" si="129"/>
        <v>0</v>
      </c>
      <c r="DD21">
        <f t="shared" ca="1" si="129"/>
        <v>0</v>
      </c>
      <c r="DE21">
        <f t="shared" ca="1" si="129"/>
        <v>0</v>
      </c>
      <c r="DF21">
        <f ca="1">SUM(CI21:DE21)</f>
        <v>1</v>
      </c>
      <c r="DG21">
        <f ca="1">COUNTIF(CI21:DE21,"&gt;0")</f>
        <v>12</v>
      </c>
    </row>
    <row r="22" spans="1:111">
      <c r="A22">
        <v>10</v>
      </c>
      <c r="B22" s="3">
        <f t="shared" si="93"/>
        <v>22.369400000000002</v>
      </c>
      <c r="C22" s="53">
        <f t="shared" ref="C22:L31" si="130">MAX(MIN($A22+C$11,sp_max),0)</f>
        <v>8.5</v>
      </c>
      <c r="D22" s="53">
        <f t="shared" si="130"/>
        <v>8.6666666666666661</v>
      </c>
      <c r="E22" s="53">
        <f t="shared" si="130"/>
        <v>8.8333333333333339</v>
      </c>
      <c r="F22" s="53">
        <f t="shared" si="130"/>
        <v>9</v>
      </c>
      <c r="G22" s="53">
        <f t="shared" si="130"/>
        <v>9.1666666666666661</v>
      </c>
      <c r="H22" s="53">
        <f t="shared" si="130"/>
        <v>9.3333333333333339</v>
      </c>
      <c r="I22" s="53">
        <f t="shared" si="130"/>
        <v>9.5</v>
      </c>
      <c r="J22" s="53">
        <f t="shared" si="130"/>
        <v>9.6666666666666661</v>
      </c>
      <c r="K22" s="53">
        <f t="shared" si="130"/>
        <v>9.8333333333333339</v>
      </c>
      <c r="L22" s="53">
        <f t="shared" si="130"/>
        <v>10</v>
      </c>
      <c r="M22" s="53">
        <f t="shared" ref="M22:U31" si="131">MAX(MIN($A22+M$11,sp_max),0)</f>
        <v>10.166666666666666</v>
      </c>
      <c r="N22" s="53">
        <f t="shared" si="131"/>
        <v>10.333333333333334</v>
      </c>
      <c r="O22" s="53">
        <f t="shared" si="131"/>
        <v>10.5</v>
      </c>
      <c r="P22" s="53">
        <f t="shared" si="131"/>
        <v>10.666666666666666</v>
      </c>
      <c r="Q22" s="53">
        <f t="shared" si="131"/>
        <v>10.833333333333334</v>
      </c>
      <c r="R22" s="53">
        <f t="shared" si="131"/>
        <v>11</v>
      </c>
      <c r="S22" s="53">
        <f t="shared" si="131"/>
        <v>11.166666666666666</v>
      </c>
      <c r="T22" s="53">
        <f t="shared" si="131"/>
        <v>11.333333333333334</v>
      </c>
      <c r="U22" s="53">
        <f t="shared" si="131"/>
        <v>11.5</v>
      </c>
      <c r="V22" s="60">
        <f t="shared" si="94"/>
        <v>2.3032661316958821E-3</v>
      </c>
      <c r="W22" s="60">
        <f t="shared" si="95"/>
        <v>3.9063991940802463E-3</v>
      </c>
      <c r="X22" s="60">
        <f t="shared" si="96"/>
        <v>8.9204746844596759E-3</v>
      </c>
      <c r="Y22" s="60">
        <f t="shared" si="97"/>
        <v>1.8246367574581437E-2</v>
      </c>
      <c r="Z22" s="60">
        <f t="shared" si="98"/>
        <v>3.3430693684040835E-2</v>
      </c>
      <c r="AA22" s="60">
        <f t="shared" si="99"/>
        <v>5.4865303305523194E-2</v>
      </c>
      <c r="AB22" s="60">
        <f t="shared" si="100"/>
        <v>8.0655876389261777E-2</v>
      </c>
      <c r="AC22" s="60">
        <f t="shared" si="101"/>
        <v>0.10620915776234385</v>
      </c>
      <c r="AD22" s="60">
        <f t="shared" si="102"/>
        <v>0.1252786286631094</v>
      </c>
      <c r="AE22" s="60">
        <f t="shared" si="103"/>
        <v>0.13236766522180732</v>
      </c>
      <c r="AF22" s="60">
        <f t="shared" si="104"/>
        <v>0.12527862866310946</v>
      </c>
      <c r="AG22" s="60">
        <f t="shared" si="105"/>
        <v>0.10620915776234385</v>
      </c>
      <c r="AH22" s="60">
        <f t="shared" si="106"/>
        <v>8.0655876389261749E-2</v>
      </c>
      <c r="AI22" s="60">
        <f t="shared" si="107"/>
        <v>5.4865303305523194E-2</v>
      </c>
      <c r="AJ22" s="60">
        <f t="shared" si="108"/>
        <v>3.3430693684040835E-2</v>
      </c>
      <c r="AK22" s="60">
        <f t="shared" si="109"/>
        <v>1.8246367574581424E-2</v>
      </c>
      <c r="AL22" s="60">
        <f t="shared" si="110"/>
        <v>8.9204746844596672E-3</v>
      </c>
      <c r="AM22" s="60">
        <f t="shared" si="111"/>
        <v>3.9063991940803122E-3</v>
      </c>
      <c r="AN22" s="60">
        <f t="shared" si="112"/>
        <v>2.3032661316958469E-3</v>
      </c>
      <c r="AO22" s="64">
        <f t="shared" si="113"/>
        <v>1.3498980316300933E-3</v>
      </c>
      <c r="AP22" s="64">
        <f t="shared" si="69"/>
        <v>3.8303805675897356E-3</v>
      </c>
      <c r="AQ22" s="64">
        <f t="shared" si="70"/>
        <v>9.815328628645344E-3</v>
      </c>
      <c r="AR22" s="64">
        <f t="shared" si="71"/>
        <v>2.2750131948179219E-2</v>
      </c>
      <c r="AS22" s="64">
        <f t="shared" si="72"/>
        <v>4.7790352272814703E-2</v>
      </c>
      <c r="AT22" s="64">
        <f t="shared" si="73"/>
        <v>9.1211219725867876E-2</v>
      </c>
      <c r="AU22" s="64">
        <f t="shared" si="74"/>
        <v>0.15865525393145699</v>
      </c>
      <c r="AV22" s="64">
        <f t="shared" si="75"/>
        <v>0.2524925375469228</v>
      </c>
      <c r="AW22" s="64">
        <f t="shared" si="76"/>
        <v>0.36944134018176356</v>
      </c>
      <c r="AX22" s="64">
        <f t="shared" si="77"/>
        <v>0.5</v>
      </c>
      <c r="AY22" s="64">
        <f t="shared" si="78"/>
        <v>0.63055865981823644</v>
      </c>
      <c r="AZ22" s="64">
        <f t="shared" si="79"/>
        <v>0.74750746245307709</v>
      </c>
      <c r="BA22" s="64">
        <f t="shared" si="80"/>
        <v>0.84134474606854304</v>
      </c>
      <c r="BB22" s="64">
        <f t="shared" si="81"/>
        <v>0.90878878027413212</v>
      </c>
      <c r="BC22" s="64">
        <f t="shared" si="82"/>
        <v>0.9522096477271853</v>
      </c>
      <c r="BD22" s="64">
        <f t="shared" si="83"/>
        <v>0.97724986805182079</v>
      </c>
      <c r="BE22" s="64">
        <f t="shared" si="84"/>
        <v>0.99018467137135469</v>
      </c>
      <c r="BF22" s="64">
        <f t="shared" si="85"/>
        <v>0.99616961943241022</v>
      </c>
      <c r="BG22" s="64">
        <f t="shared" si="86"/>
        <v>0.9986501019683699</v>
      </c>
      <c r="BH22" s="77">
        <f t="shared" ca="1" si="44"/>
        <v>997.5</v>
      </c>
      <c r="BI22" s="77">
        <f t="shared" ca="1" si="45"/>
        <v>1058.333333333333</v>
      </c>
      <c r="BJ22" s="77">
        <f t="shared" ca="1" si="46"/>
        <v>1119.166666666667</v>
      </c>
      <c r="BK22" s="77">
        <f t="shared" ca="1" si="47"/>
        <v>1180</v>
      </c>
      <c r="BL22" s="77">
        <f t="shared" ca="1" si="48"/>
        <v>1251.9999999999995</v>
      </c>
      <c r="BM22" s="77">
        <f t="shared" ca="1" si="49"/>
        <v>1324.0000000000005</v>
      </c>
      <c r="BN22" s="77">
        <f t="shared" ca="1" si="50"/>
        <v>1396</v>
      </c>
      <c r="BO22" s="77">
        <f t="shared" ca="1" si="51"/>
        <v>1468</v>
      </c>
      <c r="BP22" s="77">
        <f t="shared" ca="1" si="52"/>
        <v>1540</v>
      </c>
      <c r="BQ22" s="77">
        <f t="shared" ca="1" si="53"/>
        <v>1612</v>
      </c>
      <c r="BR22" s="77">
        <f t="shared" ca="1" si="54"/>
        <v>1658.333333333333</v>
      </c>
      <c r="BS22" s="77">
        <f t="shared" ca="1" si="55"/>
        <v>1704.666666666667</v>
      </c>
      <c r="BT22" s="77">
        <f t="shared" ca="1" si="56"/>
        <v>1751</v>
      </c>
      <c r="BU22" s="77">
        <f t="shared" ca="1" si="57"/>
        <v>1797.333333333333</v>
      </c>
      <c r="BV22" s="77">
        <f t="shared" ca="1" si="58"/>
        <v>1843.666666666667</v>
      </c>
      <c r="BW22" s="77">
        <f t="shared" ca="1" si="59"/>
        <v>1890</v>
      </c>
      <c r="BX22" s="77">
        <f t="shared" ca="1" si="60"/>
        <v>1908.3333333333333</v>
      </c>
      <c r="BY22" s="77">
        <f t="shared" ca="1" si="61"/>
        <v>1926.6666666666667</v>
      </c>
      <c r="BZ22" s="77">
        <f t="shared" ca="1" si="62"/>
        <v>1945</v>
      </c>
      <c r="CA22">
        <f t="shared" ca="1" si="87"/>
        <v>1324.0000000000005</v>
      </c>
      <c r="CB22">
        <f t="shared" ca="1" si="88"/>
        <v>1797.333333333333</v>
      </c>
      <c r="CC22">
        <f t="shared" ca="1" si="89"/>
        <v>-287.99999999999955</v>
      </c>
      <c r="CD22">
        <f t="shared" ca="1" si="90"/>
        <v>185.33333333333303</v>
      </c>
      <c r="CE22" s="5">
        <f t="shared" ca="1" si="63"/>
        <v>0.78634146341463418</v>
      </c>
      <c r="CF22" s="5">
        <f t="shared" ca="1" si="64"/>
        <v>-0.14048780487804857</v>
      </c>
      <c r="CG22" s="5">
        <f t="shared" ca="1" si="65"/>
        <v>9.0406504065040499E-2</v>
      </c>
      <c r="CI22">
        <f t="shared" ref="CI22:CM22" ca="1" si="132">SUMIFS($V22:$AN22,$BH22:$BZ22,"&gt;"&amp;CH$11,$BH22:$BZ22,"&lt;="&amp;CI$11)</f>
        <v>0</v>
      </c>
      <c r="CJ22">
        <f t="shared" ca="1" si="132"/>
        <v>0</v>
      </c>
      <c r="CK22">
        <f t="shared" ca="1" si="132"/>
        <v>0</v>
      </c>
      <c r="CL22">
        <f t="shared" ca="1" si="132"/>
        <v>0</v>
      </c>
      <c r="CM22">
        <f t="shared" ca="1" si="132"/>
        <v>0</v>
      </c>
      <c r="CN22">
        <f t="shared" ref="CN22:DE22" ca="1" si="133">SUMIFS($V22:$AN22,$BH22:$BZ22,"&gt;"&amp;CM$11,$BH22:$BZ22,"&lt;="&amp;CN$11)</f>
        <v>0</v>
      </c>
      <c r="CO22">
        <f t="shared" ca="1" si="133"/>
        <v>0</v>
      </c>
      <c r="CP22">
        <f t="shared" ca="1" si="133"/>
        <v>0</v>
      </c>
      <c r="CQ22">
        <f t="shared" ca="1" si="133"/>
        <v>0</v>
      </c>
      <c r="CR22">
        <f t="shared" ca="1" si="133"/>
        <v>0</v>
      </c>
      <c r="CS22">
        <f t="shared" ca="1" si="133"/>
        <v>2.3032661316958821E-3</v>
      </c>
      <c r="CT22">
        <f t="shared" ca="1" si="133"/>
        <v>3.9063991940802463E-3</v>
      </c>
      <c r="CU22">
        <f t="shared" ca="1" si="133"/>
        <v>2.7166842259041112E-2</v>
      </c>
      <c r="CV22">
        <f t="shared" ca="1" si="133"/>
        <v>3.3430693684040835E-2</v>
      </c>
      <c r="CW22">
        <f t="shared" ca="1" si="133"/>
        <v>0.13552117969478497</v>
      </c>
      <c r="CX22">
        <f t="shared" ca="1" si="133"/>
        <v>0.10620915776234385</v>
      </c>
      <c r="CY22">
        <f t="shared" ca="1" si="133"/>
        <v>0.1252786286631094</v>
      </c>
      <c r="CZ22">
        <f t="shared" ca="1" si="133"/>
        <v>0.25764629388491678</v>
      </c>
      <c r="DA22">
        <f t="shared" ca="1" si="133"/>
        <v>0.2417303374571288</v>
      </c>
      <c r="DB22">
        <f t="shared" ca="1" si="133"/>
        <v>5.1677061258622259E-2</v>
      </c>
      <c r="DC22">
        <f t="shared" ca="1" si="133"/>
        <v>1.5130140010235826E-2</v>
      </c>
      <c r="DD22">
        <f t="shared" ca="1" si="133"/>
        <v>0</v>
      </c>
      <c r="DE22">
        <f t="shared" ca="1" si="133"/>
        <v>0</v>
      </c>
      <c r="DF22">
        <f ca="1">SUM(CI22:DE22)</f>
        <v>0.99999999999999989</v>
      </c>
      <c r="DG22">
        <f ca="1">COUNTIF(CI22:DE22,"&gt;0")</f>
        <v>11</v>
      </c>
    </row>
    <row r="23" spans="1:111">
      <c r="A23">
        <v>11</v>
      </c>
      <c r="B23" s="3">
        <f t="shared" si="93"/>
        <v>24.606340000000003</v>
      </c>
      <c r="C23" s="53">
        <f t="shared" si="130"/>
        <v>9.5</v>
      </c>
      <c r="D23" s="53">
        <f t="shared" si="130"/>
        <v>9.6666666666666661</v>
      </c>
      <c r="E23" s="53">
        <f t="shared" si="130"/>
        <v>9.8333333333333339</v>
      </c>
      <c r="F23" s="53">
        <f t="shared" si="130"/>
        <v>10</v>
      </c>
      <c r="G23" s="53">
        <f t="shared" si="130"/>
        <v>10.166666666666666</v>
      </c>
      <c r="H23" s="53">
        <f t="shared" si="130"/>
        <v>10.333333333333334</v>
      </c>
      <c r="I23" s="53">
        <f t="shared" si="130"/>
        <v>10.5</v>
      </c>
      <c r="J23" s="53">
        <f t="shared" si="130"/>
        <v>10.666666666666666</v>
      </c>
      <c r="K23" s="53">
        <f t="shared" si="130"/>
        <v>10.833333333333334</v>
      </c>
      <c r="L23" s="53">
        <f t="shared" si="130"/>
        <v>11</v>
      </c>
      <c r="M23" s="53">
        <f t="shared" si="131"/>
        <v>11.166666666666666</v>
      </c>
      <c r="N23" s="53">
        <f t="shared" si="131"/>
        <v>11.333333333333334</v>
      </c>
      <c r="O23" s="53">
        <f t="shared" si="131"/>
        <v>11.5</v>
      </c>
      <c r="P23" s="53">
        <f t="shared" si="131"/>
        <v>11.666666666666666</v>
      </c>
      <c r="Q23" s="53">
        <f t="shared" si="131"/>
        <v>11.833333333333334</v>
      </c>
      <c r="R23" s="53">
        <f t="shared" si="131"/>
        <v>12</v>
      </c>
      <c r="S23" s="53">
        <f t="shared" si="131"/>
        <v>12.166666666666666</v>
      </c>
      <c r="T23" s="53">
        <f t="shared" si="131"/>
        <v>12.333333333333334</v>
      </c>
      <c r="U23" s="53">
        <f t="shared" si="131"/>
        <v>12.5</v>
      </c>
      <c r="V23" s="60">
        <f t="shared" si="94"/>
        <v>2.3032661316958821E-3</v>
      </c>
      <c r="W23" s="60">
        <f t="shared" si="95"/>
        <v>3.9063991940802463E-3</v>
      </c>
      <c r="X23" s="60">
        <f t="shared" si="96"/>
        <v>8.9204746844596759E-3</v>
      </c>
      <c r="Y23" s="60">
        <f t="shared" si="97"/>
        <v>1.8246367574581437E-2</v>
      </c>
      <c r="Z23" s="60">
        <f t="shared" si="98"/>
        <v>3.3430693684040835E-2</v>
      </c>
      <c r="AA23" s="60">
        <f t="shared" si="99"/>
        <v>5.4865303305523194E-2</v>
      </c>
      <c r="AB23" s="60">
        <f t="shared" si="100"/>
        <v>8.0655876389261777E-2</v>
      </c>
      <c r="AC23" s="60">
        <f t="shared" si="101"/>
        <v>0.10620915776234385</v>
      </c>
      <c r="AD23" s="60">
        <f t="shared" si="102"/>
        <v>0.1252786286631094</v>
      </c>
      <c r="AE23" s="60">
        <f t="shared" si="103"/>
        <v>0.13236766522180732</v>
      </c>
      <c r="AF23" s="60">
        <f t="shared" si="104"/>
        <v>0.12527862866310946</v>
      </c>
      <c r="AG23" s="60">
        <f t="shared" si="105"/>
        <v>0.10620915776234385</v>
      </c>
      <c r="AH23" s="60">
        <f t="shared" si="106"/>
        <v>8.0655876389261749E-2</v>
      </c>
      <c r="AI23" s="60">
        <f t="shared" si="107"/>
        <v>5.4865303305523194E-2</v>
      </c>
      <c r="AJ23" s="60">
        <f t="shared" si="108"/>
        <v>3.3430693684040835E-2</v>
      </c>
      <c r="AK23" s="60">
        <f t="shared" si="109"/>
        <v>1.8246367574581424E-2</v>
      </c>
      <c r="AL23" s="60">
        <f t="shared" si="110"/>
        <v>8.9204746844596672E-3</v>
      </c>
      <c r="AM23" s="60">
        <f t="shared" si="111"/>
        <v>3.9063991940803122E-3</v>
      </c>
      <c r="AN23" s="60">
        <f t="shared" si="112"/>
        <v>2.3032661316958469E-3</v>
      </c>
      <c r="AO23" s="64">
        <f t="shared" si="113"/>
        <v>1.3498980316300933E-3</v>
      </c>
      <c r="AP23" s="64">
        <f t="shared" si="69"/>
        <v>3.8303805675897356E-3</v>
      </c>
      <c r="AQ23" s="64">
        <f t="shared" si="70"/>
        <v>9.815328628645344E-3</v>
      </c>
      <c r="AR23" s="64">
        <f t="shared" si="71"/>
        <v>2.2750131948179219E-2</v>
      </c>
      <c r="AS23" s="64">
        <f t="shared" si="72"/>
        <v>4.7790352272814703E-2</v>
      </c>
      <c r="AT23" s="64">
        <f t="shared" si="73"/>
        <v>9.1211219725867876E-2</v>
      </c>
      <c r="AU23" s="64">
        <f t="shared" si="74"/>
        <v>0.15865525393145699</v>
      </c>
      <c r="AV23" s="64">
        <f t="shared" si="75"/>
        <v>0.2524925375469228</v>
      </c>
      <c r="AW23" s="64">
        <f t="shared" si="76"/>
        <v>0.36944134018176356</v>
      </c>
      <c r="AX23" s="64">
        <f t="shared" si="77"/>
        <v>0.5</v>
      </c>
      <c r="AY23" s="64">
        <f t="shared" si="78"/>
        <v>0.63055865981823644</v>
      </c>
      <c r="AZ23" s="64">
        <f t="shared" si="79"/>
        <v>0.74750746245307709</v>
      </c>
      <c r="BA23" s="64">
        <f t="shared" si="80"/>
        <v>0.84134474606854304</v>
      </c>
      <c r="BB23" s="64">
        <f t="shared" si="81"/>
        <v>0.90878878027413212</v>
      </c>
      <c r="BC23" s="64">
        <f t="shared" si="82"/>
        <v>0.9522096477271853</v>
      </c>
      <c r="BD23" s="64">
        <f t="shared" si="83"/>
        <v>0.97724986805182079</v>
      </c>
      <c r="BE23" s="64">
        <f t="shared" si="84"/>
        <v>0.99018467137135469</v>
      </c>
      <c r="BF23" s="64">
        <f t="shared" si="85"/>
        <v>0.99616961943241022</v>
      </c>
      <c r="BG23" s="64">
        <f t="shared" si="86"/>
        <v>0.9986501019683699</v>
      </c>
      <c r="BH23" s="77">
        <f t="shared" ca="1" si="44"/>
        <v>1396</v>
      </c>
      <c r="BI23" s="77">
        <f t="shared" ca="1" si="45"/>
        <v>1468</v>
      </c>
      <c r="BJ23" s="77">
        <f t="shared" ca="1" si="46"/>
        <v>1540</v>
      </c>
      <c r="BK23" s="77">
        <f t="shared" ca="1" si="47"/>
        <v>1612</v>
      </c>
      <c r="BL23" s="77">
        <f t="shared" ca="1" si="48"/>
        <v>1658.333333333333</v>
      </c>
      <c r="BM23" s="77">
        <f t="shared" ca="1" si="49"/>
        <v>1704.666666666667</v>
      </c>
      <c r="BN23" s="77">
        <f t="shared" ca="1" si="50"/>
        <v>1751</v>
      </c>
      <c r="BO23" s="77">
        <f t="shared" ca="1" si="51"/>
        <v>1797.333333333333</v>
      </c>
      <c r="BP23" s="77">
        <f t="shared" ca="1" si="52"/>
        <v>1843.666666666667</v>
      </c>
      <c r="BQ23" s="77">
        <f t="shared" ca="1" si="53"/>
        <v>1890</v>
      </c>
      <c r="BR23" s="77">
        <f t="shared" ca="1" si="54"/>
        <v>1908.3333333333333</v>
      </c>
      <c r="BS23" s="77">
        <f t="shared" ca="1" si="55"/>
        <v>1926.6666666666667</v>
      </c>
      <c r="BT23" s="77">
        <f t="shared" ca="1" si="56"/>
        <v>1945</v>
      </c>
      <c r="BU23" s="77">
        <f t="shared" ca="1" si="57"/>
        <v>1963.3333333333333</v>
      </c>
      <c r="BV23" s="77">
        <f t="shared" ca="1" si="58"/>
        <v>1981.6666666666667</v>
      </c>
      <c r="BW23" s="77">
        <f t="shared" ca="1" si="59"/>
        <v>2000</v>
      </c>
      <c r="BX23" s="77">
        <f t="shared" ca="1" si="60"/>
        <v>2008.3333333333333</v>
      </c>
      <c r="BY23" s="77">
        <f t="shared" ca="1" si="61"/>
        <v>2016.6666666666667</v>
      </c>
      <c r="BZ23" s="77">
        <f t="shared" ca="1" si="62"/>
        <v>2025</v>
      </c>
      <c r="CA23">
        <f t="shared" ca="1" si="87"/>
        <v>1704.666666666667</v>
      </c>
      <c r="CB23">
        <f t="shared" ca="1" si="88"/>
        <v>1963.3333333333333</v>
      </c>
      <c r="CC23">
        <f t="shared" ca="1" si="89"/>
        <v>-185.33333333333303</v>
      </c>
      <c r="CD23">
        <f t="shared" ca="1" si="90"/>
        <v>73.333333333333258</v>
      </c>
      <c r="CE23" s="5">
        <f t="shared" ca="1" si="63"/>
        <v>0.92195121951219516</v>
      </c>
      <c r="CF23" s="5">
        <f t="shared" ca="1" si="64"/>
        <v>-9.0406504065040499E-2</v>
      </c>
      <c r="CG23" s="5">
        <f t="shared" ca="1" si="65"/>
        <v>3.5772357723577196E-2</v>
      </c>
      <c r="CI23">
        <f t="shared" ref="CI23:CM23" ca="1" si="134">SUMIFS($V23:$AN23,$BH23:$BZ23,"&gt;"&amp;CH$11,$BH23:$BZ23,"&lt;="&amp;CI$11)</f>
        <v>0</v>
      </c>
      <c r="CJ23">
        <f t="shared" ca="1" si="134"/>
        <v>0</v>
      </c>
      <c r="CK23">
        <f t="shared" ca="1" si="134"/>
        <v>0</v>
      </c>
      <c r="CL23">
        <f t="shared" ca="1" si="134"/>
        <v>0</v>
      </c>
      <c r="CM23">
        <f t="shared" ca="1" si="134"/>
        <v>0</v>
      </c>
      <c r="CN23">
        <f t="shared" ref="CN23:DE23" ca="1" si="135">SUMIFS($V23:$AN23,$BH23:$BZ23,"&gt;"&amp;CM$11,$BH23:$BZ23,"&lt;="&amp;CN$11)</f>
        <v>0</v>
      </c>
      <c r="CO23">
        <f t="shared" ca="1" si="135"/>
        <v>0</v>
      </c>
      <c r="CP23">
        <f t="shared" ca="1" si="135"/>
        <v>0</v>
      </c>
      <c r="CQ23">
        <f t="shared" ca="1" si="135"/>
        <v>0</v>
      </c>
      <c r="CR23">
        <f t="shared" ca="1" si="135"/>
        <v>0</v>
      </c>
      <c r="CS23">
        <f t="shared" ca="1" si="135"/>
        <v>0</v>
      </c>
      <c r="CT23">
        <f t="shared" ca="1" si="135"/>
        <v>0</v>
      </c>
      <c r="CU23">
        <f t="shared" ca="1" si="135"/>
        <v>0</v>
      </c>
      <c r="CV23">
        <f t="shared" ca="1" si="135"/>
        <v>0</v>
      </c>
      <c r="CW23">
        <f t="shared" ca="1" si="135"/>
        <v>2.3032661316958821E-3</v>
      </c>
      <c r="CX23">
        <f t="shared" ca="1" si="135"/>
        <v>3.9063991940802463E-3</v>
      </c>
      <c r="CY23">
        <f t="shared" ca="1" si="135"/>
        <v>8.9204746844596759E-3</v>
      </c>
      <c r="CZ23">
        <f t="shared" ca="1" si="135"/>
        <v>5.1677061258622273E-2</v>
      </c>
      <c r="DA23">
        <f t="shared" ca="1" si="135"/>
        <v>0.24173033745712882</v>
      </c>
      <c r="DB23">
        <f t="shared" ca="1" si="135"/>
        <v>0.25764629388491672</v>
      </c>
      <c r="DC23">
        <f t="shared" ca="1" si="135"/>
        <v>0.41868602737886051</v>
      </c>
      <c r="DD23">
        <f t="shared" ca="1" si="135"/>
        <v>1.5130140010235826E-2</v>
      </c>
      <c r="DE23">
        <f t="shared" ca="1" si="135"/>
        <v>0</v>
      </c>
      <c r="DF23">
        <f ca="1">SUM(CI23:DE23)</f>
        <v>1</v>
      </c>
      <c r="DG23">
        <f ca="1">COUNTIF(CI23:DE23,"&gt;0")</f>
        <v>8</v>
      </c>
    </row>
    <row r="24" spans="1:111">
      <c r="A24">
        <v>12</v>
      </c>
      <c r="B24" s="3">
        <f t="shared" si="93"/>
        <v>26.84328</v>
      </c>
      <c r="C24" s="53">
        <f t="shared" si="130"/>
        <v>10.5</v>
      </c>
      <c r="D24" s="53">
        <f t="shared" si="130"/>
        <v>10.666666666666666</v>
      </c>
      <c r="E24" s="53">
        <f t="shared" si="130"/>
        <v>10.833333333333334</v>
      </c>
      <c r="F24" s="53">
        <f t="shared" si="130"/>
        <v>11</v>
      </c>
      <c r="G24" s="53">
        <f t="shared" si="130"/>
        <v>11.166666666666666</v>
      </c>
      <c r="H24" s="53">
        <f t="shared" si="130"/>
        <v>11.333333333333334</v>
      </c>
      <c r="I24" s="53">
        <f t="shared" si="130"/>
        <v>11.5</v>
      </c>
      <c r="J24" s="53">
        <f t="shared" si="130"/>
        <v>11.666666666666666</v>
      </c>
      <c r="K24" s="53">
        <f t="shared" si="130"/>
        <v>11.833333333333334</v>
      </c>
      <c r="L24" s="53">
        <f t="shared" si="130"/>
        <v>12</v>
      </c>
      <c r="M24" s="53">
        <f t="shared" si="131"/>
        <v>12.166666666666666</v>
      </c>
      <c r="N24" s="53">
        <f t="shared" si="131"/>
        <v>12.333333333333334</v>
      </c>
      <c r="O24" s="53">
        <f t="shared" si="131"/>
        <v>12.5</v>
      </c>
      <c r="P24" s="53">
        <f t="shared" si="131"/>
        <v>12.666666666666666</v>
      </c>
      <c r="Q24" s="53">
        <f t="shared" si="131"/>
        <v>12.833333333333334</v>
      </c>
      <c r="R24" s="53">
        <f t="shared" si="131"/>
        <v>13</v>
      </c>
      <c r="S24" s="53">
        <f t="shared" si="131"/>
        <v>13.166666666666666</v>
      </c>
      <c r="T24" s="53">
        <f t="shared" si="131"/>
        <v>13.333333333333334</v>
      </c>
      <c r="U24" s="53">
        <f t="shared" si="131"/>
        <v>13.5</v>
      </c>
      <c r="V24" s="60">
        <f t="shared" si="94"/>
        <v>2.3032661316958821E-3</v>
      </c>
      <c r="W24" s="60">
        <f t="shared" si="95"/>
        <v>3.9063991940802463E-3</v>
      </c>
      <c r="X24" s="60">
        <f t="shared" si="96"/>
        <v>8.9204746844596759E-3</v>
      </c>
      <c r="Y24" s="60">
        <f t="shared" si="97"/>
        <v>1.8246367574581437E-2</v>
      </c>
      <c r="Z24" s="60">
        <f t="shared" si="98"/>
        <v>3.3430693684040835E-2</v>
      </c>
      <c r="AA24" s="60">
        <f t="shared" si="99"/>
        <v>5.4865303305523194E-2</v>
      </c>
      <c r="AB24" s="60">
        <f t="shared" si="100"/>
        <v>8.0655876389261777E-2</v>
      </c>
      <c r="AC24" s="60">
        <f t="shared" si="101"/>
        <v>0.10620915776234385</v>
      </c>
      <c r="AD24" s="60">
        <f t="shared" si="102"/>
        <v>0.1252786286631094</v>
      </c>
      <c r="AE24" s="60">
        <f t="shared" si="103"/>
        <v>0.13236766522180732</v>
      </c>
      <c r="AF24" s="60">
        <f t="shared" si="104"/>
        <v>0.12527862866310946</v>
      </c>
      <c r="AG24" s="60">
        <f t="shared" si="105"/>
        <v>0.10620915776234385</v>
      </c>
      <c r="AH24" s="60">
        <f t="shared" si="106"/>
        <v>8.0655876389261749E-2</v>
      </c>
      <c r="AI24" s="60">
        <f t="shared" si="107"/>
        <v>5.4865303305523194E-2</v>
      </c>
      <c r="AJ24" s="60">
        <f t="shared" si="108"/>
        <v>3.3430693684040835E-2</v>
      </c>
      <c r="AK24" s="60">
        <f t="shared" si="109"/>
        <v>1.8246367574581424E-2</v>
      </c>
      <c r="AL24" s="60">
        <f t="shared" si="110"/>
        <v>8.9204746844596672E-3</v>
      </c>
      <c r="AM24" s="60">
        <f t="shared" si="111"/>
        <v>3.9063991940803122E-3</v>
      </c>
      <c r="AN24" s="60">
        <f t="shared" si="112"/>
        <v>2.3032661316958469E-3</v>
      </c>
      <c r="AO24" s="64">
        <f t="shared" si="113"/>
        <v>1.3498980316300933E-3</v>
      </c>
      <c r="AP24" s="64">
        <f t="shared" si="69"/>
        <v>3.8303805675897356E-3</v>
      </c>
      <c r="AQ24" s="64">
        <f t="shared" si="70"/>
        <v>9.815328628645344E-3</v>
      </c>
      <c r="AR24" s="64">
        <f t="shared" si="71"/>
        <v>2.2750131948179219E-2</v>
      </c>
      <c r="AS24" s="64">
        <f t="shared" si="72"/>
        <v>4.7790352272814703E-2</v>
      </c>
      <c r="AT24" s="64">
        <f t="shared" si="73"/>
        <v>9.1211219725867876E-2</v>
      </c>
      <c r="AU24" s="64">
        <f t="shared" si="74"/>
        <v>0.15865525393145699</v>
      </c>
      <c r="AV24" s="64">
        <f t="shared" si="75"/>
        <v>0.2524925375469228</v>
      </c>
      <c r="AW24" s="64">
        <f t="shared" si="76"/>
        <v>0.36944134018176356</v>
      </c>
      <c r="AX24" s="64">
        <f t="shared" si="77"/>
        <v>0.5</v>
      </c>
      <c r="AY24" s="64">
        <f t="shared" si="78"/>
        <v>0.63055865981823644</v>
      </c>
      <c r="AZ24" s="64">
        <f t="shared" si="79"/>
        <v>0.74750746245307709</v>
      </c>
      <c r="BA24" s="64">
        <f t="shared" si="80"/>
        <v>0.84134474606854304</v>
      </c>
      <c r="BB24" s="64">
        <f t="shared" si="81"/>
        <v>0.90878878027413212</v>
      </c>
      <c r="BC24" s="64">
        <f t="shared" si="82"/>
        <v>0.9522096477271853</v>
      </c>
      <c r="BD24" s="64">
        <f t="shared" si="83"/>
        <v>0.97724986805182079</v>
      </c>
      <c r="BE24" s="64">
        <f t="shared" si="84"/>
        <v>0.99018467137135469</v>
      </c>
      <c r="BF24" s="64">
        <f t="shared" si="85"/>
        <v>0.99616961943241022</v>
      </c>
      <c r="BG24" s="64">
        <f t="shared" si="86"/>
        <v>0.9986501019683699</v>
      </c>
      <c r="BH24" s="77">
        <f t="shared" ca="1" si="44"/>
        <v>1751</v>
      </c>
      <c r="BI24" s="77">
        <f t="shared" ca="1" si="45"/>
        <v>1797.333333333333</v>
      </c>
      <c r="BJ24" s="77">
        <f t="shared" ca="1" si="46"/>
        <v>1843.666666666667</v>
      </c>
      <c r="BK24" s="77">
        <f t="shared" ca="1" si="47"/>
        <v>1890</v>
      </c>
      <c r="BL24" s="77">
        <f t="shared" ca="1" si="48"/>
        <v>1908.3333333333333</v>
      </c>
      <c r="BM24" s="77">
        <f t="shared" ca="1" si="49"/>
        <v>1926.6666666666667</v>
      </c>
      <c r="BN24" s="77">
        <f t="shared" ca="1" si="50"/>
        <v>1945</v>
      </c>
      <c r="BO24" s="77">
        <f t="shared" ca="1" si="51"/>
        <v>1963.3333333333333</v>
      </c>
      <c r="BP24" s="77">
        <f t="shared" ca="1" si="52"/>
        <v>1981.6666666666667</v>
      </c>
      <c r="BQ24" s="77">
        <f t="shared" ca="1" si="53"/>
        <v>2000</v>
      </c>
      <c r="BR24" s="77">
        <f t="shared" ca="1" si="54"/>
        <v>2008.3333333333333</v>
      </c>
      <c r="BS24" s="77">
        <f t="shared" ca="1" si="55"/>
        <v>2016.6666666666667</v>
      </c>
      <c r="BT24" s="77">
        <f t="shared" ca="1" si="56"/>
        <v>2025</v>
      </c>
      <c r="BU24" s="77">
        <f t="shared" ca="1" si="57"/>
        <v>2033.3333333333333</v>
      </c>
      <c r="BV24" s="77">
        <f t="shared" ca="1" si="58"/>
        <v>2041.6666666666667</v>
      </c>
      <c r="BW24" s="77">
        <f t="shared" ca="1" si="59"/>
        <v>2050</v>
      </c>
      <c r="BX24" s="77">
        <f t="shared" ca="1" si="60"/>
        <v>2050</v>
      </c>
      <c r="BY24" s="77">
        <f t="shared" ca="1" si="61"/>
        <v>2050</v>
      </c>
      <c r="BZ24" s="77">
        <f t="shared" ca="1" si="62"/>
        <v>2050</v>
      </c>
      <c r="CA24">
        <f t="shared" ca="1" si="87"/>
        <v>1926.6666666666667</v>
      </c>
      <c r="CB24">
        <f t="shared" ca="1" si="88"/>
        <v>2033.3333333333333</v>
      </c>
      <c r="CC24">
        <f t="shared" ca="1" si="89"/>
        <v>-73.333333333333258</v>
      </c>
      <c r="CD24">
        <f t="shared" ca="1" si="90"/>
        <v>33.333333333333258</v>
      </c>
      <c r="CE24" s="5">
        <f t="shared" ca="1" si="63"/>
        <v>0.97560975609756095</v>
      </c>
      <c r="CF24" s="5">
        <f t="shared" ca="1" si="64"/>
        <v>-3.5772357723577196E-2</v>
      </c>
      <c r="CG24" s="5">
        <f t="shared" ca="1" si="65"/>
        <v>1.626016260162598E-2</v>
      </c>
      <c r="CI24">
        <f t="shared" ref="CI24:CM24" ca="1" si="136">SUMIFS($V24:$AN24,$BH24:$BZ24,"&gt;"&amp;CH$11,$BH24:$BZ24,"&lt;="&amp;CI$11)</f>
        <v>0</v>
      </c>
      <c r="CJ24">
        <f t="shared" ca="1" si="136"/>
        <v>0</v>
      </c>
      <c r="CK24">
        <f t="shared" ca="1" si="136"/>
        <v>0</v>
      </c>
      <c r="CL24">
        <f t="shared" ca="1" si="136"/>
        <v>0</v>
      </c>
      <c r="CM24">
        <f t="shared" ca="1" si="136"/>
        <v>0</v>
      </c>
      <c r="CN24">
        <f t="shared" ref="CN24:DE24" ca="1" si="137">SUMIFS($V24:$AN24,$BH24:$BZ24,"&gt;"&amp;CM$11,$BH24:$BZ24,"&lt;="&amp;CN$11)</f>
        <v>0</v>
      </c>
      <c r="CO24">
        <f t="shared" ca="1" si="137"/>
        <v>0</v>
      </c>
      <c r="CP24">
        <f t="shared" ca="1" si="137"/>
        <v>0</v>
      </c>
      <c r="CQ24">
        <f t="shared" ca="1" si="137"/>
        <v>0</v>
      </c>
      <c r="CR24">
        <f t="shared" ca="1" si="137"/>
        <v>0</v>
      </c>
      <c r="CS24">
        <f t="shared" ca="1" si="137"/>
        <v>0</v>
      </c>
      <c r="CT24">
        <f t="shared" ca="1" si="137"/>
        <v>0</v>
      </c>
      <c r="CU24">
        <f t="shared" ca="1" si="137"/>
        <v>0</v>
      </c>
      <c r="CV24">
        <f t="shared" ca="1" si="137"/>
        <v>0</v>
      </c>
      <c r="CW24">
        <f t="shared" ca="1" si="137"/>
        <v>0</v>
      </c>
      <c r="CX24">
        <f t="shared" ca="1" si="137"/>
        <v>0</v>
      </c>
      <c r="CY24">
        <f t="shared" ca="1" si="137"/>
        <v>0</v>
      </c>
      <c r="CZ24">
        <f t="shared" ca="1" si="137"/>
        <v>0</v>
      </c>
      <c r="DA24">
        <f t="shared" ca="1" si="137"/>
        <v>6.2096653257761279E-3</v>
      </c>
      <c r="DB24">
        <f t="shared" ca="1" si="137"/>
        <v>2.7166842259041112E-2</v>
      </c>
      <c r="DC24">
        <f t="shared" ca="1" si="137"/>
        <v>0.5328073250260863</v>
      </c>
      <c r="DD24">
        <f t="shared" ca="1" si="137"/>
        <v>0.43381616738909634</v>
      </c>
      <c r="DE24">
        <f t="shared" ca="1" si="137"/>
        <v>0</v>
      </c>
      <c r="DF24">
        <f ca="1">SUM(CI24:DE24)</f>
        <v>0.99999999999999989</v>
      </c>
      <c r="DG24">
        <f ca="1">COUNTIF(CI24:DE24,"&gt;0")</f>
        <v>4</v>
      </c>
    </row>
    <row r="25" spans="1:111">
      <c r="A25">
        <v>13</v>
      </c>
      <c r="B25" s="3">
        <f t="shared" si="93"/>
        <v>29.080220000000001</v>
      </c>
      <c r="C25" s="53">
        <f t="shared" si="130"/>
        <v>11.5</v>
      </c>
      <c r="D25" s="53">
        <f t="shared" si="130"/>
        <v>11.666666666666666</v>
      </c>
      <c r="E25" s="53">
        <f t="shared" si="130"/>
        <v>11.833333333333334</v>
      </c>
      <c r="F25" s="53">
        <f t="shared" si="130"/>
        <v>12</v>
      </c>
      <c r="G25" s="53">
        <f t="shared" si="130"/>
        <v>12.166666666666666</v>
      </c>
      <c r="H25" s="53">
        <f t="shared" si="130"/>
        <v>12.333333333333334</v>
      </c>
      <c r="I25" s="53">
        <f t="shared" si="130"/>
        <v>12.5</v>
      </c>
      <c r="J25" s="53">
        <f t="shared" si="130"/>
        <v>12.666666666666666</v>
      </c>
      <c r="K25" s="53">
        <f t="shared" si="130"/>
        <v>12.833333333333334</v>
      </c>
      <c r="L25" s="53">
        <f t="shared" si="130"/>
        <v>13</v>
      </c>
      <c r="M25" s="53">
        <f t="shared" si="131"/>
        <v>13.166666666666666</v>
      </c>
      <c r="N25" s="53">
        <f t="shared" si="131"/>
        <v>13.333333333333334</v>
      </c>
      <c r="O25" s="53">
        <f t="shared" si="131"/>
        <v>13.5</v>
      </c>
      <c r="P25" s="53">
        <f t="shared" si="131"/>
        <v>13.666666666666666</v>
      </c>
      <c r="Q25" s="53">
        <f t="shared" si="131"/>
        <v>13.833333333333334</v>
      </c>
      <c r="R25" s="53">
        <f t="shared" si="131"/>
        <v>14</v>
      </c>
      <c r="S25" s="53">
        <f t="shared" si="131"/>
        <v>14.166666666666666</v>
      </c>
      <c r="T25" s="53">
        <f t="shared" si="131"/>
        <v>14.333333333333334</v>
      </c>
      <c r="U25" s="53">
        <f t="shared" si="131"/>
        <v>14.5</v>
      </c>
      <c r="V25" s="60">
        <f t="shared" si="94"/>
        <v>2.3032661316958821E-3</v>
      </c>
      <c r="W25" s="60">
        <f t="shared" si="95"/>
        <v>3.9063991940802463E-3</v>
      </c>
      <c r="X25" s="60">
        <f t="shared" si="96"/>
        <v>8.9204746844596759E-3</v>
      </c>
      <c r="Y25" s="60">
        <f t="shared" si="97"/>
        <v>1.8246367574581437E-2</v>
      </c>
      <c r="Z25" s="60">
        <f t="shared" si="98"/>
        <v>3.3430693684040835E-2</v>
      </c>
      <c r="AA25" s="60">
        <f t="shared" si="99"/>
        <v>5.4865303305523194E-2</v>
      </c>
      <c r="AB25" s="60">
        <f t="shared" si="100"/>
        <v>8.0655876389261777E-2</v>
      </c>
      <c r="AC25" s="60">
        <f t="shared" si="101"/>
        <v>0.10620915776234385</v>
      </c>
      <c r="AD25" s="60">
        <f t="shared" si="102"/>
        <v>0.1252786286631094</v>
      </c>
      <c r="AE25" s="60">
        <f t="shared" si="103"/>
        <v>0.13236766522180732</v>
      </c>
      <c r="AF25" s="60">
        <f t="shared" si="104"/>
        <v>0.12527862866310946</v>
      </c>
      <c r="AG25" s="60">
        <f t="shared" si="105"/>
        <v>0.10620915776234385</v>
      </c>
      <c r="AH25" s="60">
        <f t="shared" si="106"/>
        <v>8.0655876389261749E-2</v>
      </c>
      <c r="AI25" s="60">
        <f t="shared" si="107"/>
        <v>5.4865303305523194E-2</v>
      </c>
      <c r="AJ25" s="60">
        <f t="shared" si="108"/>
        <v>3.3430693684040835E-2</v>
      </c>
      <c r="AK25" s="60">
        <f t="shared" si="109"/>
        <v>1.8246367574581424E-2</v>
      </c>
      <c r="AL25" s="60">
        <f t="shared" si="110"/>
        <v>8.9204746844596672E-3</v>
      </c>
      <c r="AM25" s="60">
        <f t="shared" si="111"/>
        <v>3.9063991940803122E-3</v>
      </c>
      <c r="AN25" s="60">
        <f t="shared" si="112"/>
        <v>2.3032661316958469E-3</v>
      </c>
      <c r="AO25" s="64">
        <f t="shared" si="113"/>
        <v>1.3498980316300933E-3</v>
      </c>
      <c r="AP25" s="64">
        <f t="shared" si="69"/>
        <v>3.8303805675897356E-3</v>
      </c>
      <c r="AQ25" s="64">
        <f t="shared" si="70"/>
        <v>9.815328628645344E-3</v>
      </c>
      <c r="AR25" s="64">
        <f t="shared" si="71"/>
        <v>2.2750131948179219E-2</v>
      </c>
      <c r="AS25" s="64">
        <f t="shared" si="72"/>
        <v>4.7790352272814703E-2</v>
      </c>
      <c r="AT25" s="64">
        <f t="shared" si="73"/>
        <v>9.1211219725867876E-2</v>
      </c>
      <c r="AU25" s="64">
        <f t="shared" si="74"/>
        <v>0.15865525393145699</v>
      </c>
      <c r="AV25" s="64">
        <f t="shared" si="75"/>
        <v>0.2524925375469228</v>
      </c>
      <c r="AW25" s="64">
        <f t="shared" si="76"/>
        <v>0.36944134018176356</v>
      </c>
      <c r="AX25" s="64">
        <f t="shared" si="77"/>
        <v>0.5</v>
      </c>
      <c r="AY25" s="64">
        <f t="shared" si="78"/>
        <v>0.63055865981823644</v>
      </c>
      <c r="AZ25" s="64">
        <f t="shared" si="79"/>
        <v>0.74750746245307709</v>
      </c>
      <c r="BA25" s="64">
        <f t="shared" si="80"/>
        <v>0.84134474606854304</v>
      </c>
      <c r="BB25" s="64">
        <f t="shared" si="81"/>
        <v>0.90878878027413212</v>
      </c>
      <c r="BC25" s="64">
        <f t="shared" si="82"/>
        <v>0.9522096477271853</v>
      </c>
      <c r="BD25" s="64">
        <f t="shared" si="83"/>
        <v>0.97724986805182079</v>
      </c>
      <c r="BE25" s="64">
        <f t="shared" si="84"/>
        <v>0.99018467137135469</v>
      </c>
      <c r="BF25" s="64">
        <f t="shared" si="85"/>
        <v>0.99616961943241022</v>
      </c>
      <c r="BG25" s="64">
        <f t="shared" si="86"/>
        <v>0.9986501019683699</v>
      </c>
      <c r="BH25" s="77">
        <f t="shared" ca="1" si="44"/>
        <v>1945</v>
      </c>
      <c r="BI25" s="77">
        <f t="shared" ca="1" si="45"/>
        <v>1963.3333333333333</v>
      </c>
      <c r="BJ25" s="77">
        <f t="shared" ca="1" si="46"/>
        <v>1981.6666666666667</v>
      </c>
      <c r="BK25" s="77">
        <f t="shared" ca="1" si="47"/>
        <v>2000</v>
      </c>
      <c r="BL25" s="77">
        <f t="shared" ca="1" si="48"/>
        <v>2008.3333333333333</v>
      </c>
      <c r="BM25" s="77">
        <f t="shared" ca="1" si="49"/>
        <v>2016.6666666666667</v>
      </c>
      <c r="BN25" s="77">
        <f t="shared" ca="1" si="50"/>
        <v>2025</v>
      </c>
      <c r="BO25" s="77">
        <f t="shared" ca="1" si="51"/>
        <v>2033.3333333333333</v>
      </c>
      <c r="BP25" s="77">
        <f t="shared" ca="1" si="52"/>
        <v>2041.6666666666667</v>
      </c>
      <c r="BQ25" s="77">
        <f t="shared" ca="1" si="53"/>
        <v>2050</v>
      </c>
      <c r="BR25" s="77">
        <f t="shared" ca="1" si="54"/>
        <v>2050</v>
      </c>
      <c r="BS25" s="77">
        <f t="shared" ca="1" si="55"/>
        <v>2050</v>
      </c>
      <c r="BT25" s="77">
        <f t="shared" ca="1" si="56"/>
        <v>2050</v>
      </c>
      <c r="BU25" s="77">
        <f t="shared" ca="1" si="57"/>
        <v>2050</v>
      </c>
      <c r="BV25" s="77">
        <f t="shared" ca="1" si="58"/>
        <v>2050</v>
      </c>
      <c r="BW25" s="77">
        <f t="shared" ca="1" si="59"/>
        <v>2050</v>
      </c>
      <c r="BX25" s="77">
        <f t="shared" ca="1" si="60"/>
        <v>2050</v>
      </c>
      <c r="BY25" s="77">
        <f t="shared" ca="1" si="61"/>
        <v>2050</v>
      </c>
      <c r="BZ25" s="77">
        <f t="shared" ca="1" si="62"/>
        <v>2050</v>
      </c>
      <c r="CA25">
        <f t="shared" ca="1" si="87"/>
        <v>2016.6666666666667</v>
      </c>
      <c r="CB25">
        <f t="shared" ca="1" si="88"/>
        <v>2050</v>
      </c>
      <c r="CC25">
        <f t="shared" ca="1" si="89"/>
        <v>-33.333333333333258</v>
      </c>
      <c r="CD25">
        <f t="shared" ca="1" si="90"/>
        <v>0</v>
      </c>
      <c r="CE25" s="5">
        <f t="shared" ca="1" si="63"/>
        <v>1</v>
      </c>
      <c r="CF25" s="5">
        <f t="shared" ca="1" si="64"/>
        <v>-1.626016260162598E-2</v>
      </c>
      <c r="CG25" s="5">
        <f t="shared" ca="1" si="65"/>
        <v>0</v>
      </c>
      <c r="CI25">
        <f t="shared" ref="CI25:CM25" ca="1" si="138">SUMIFS($V25:$AN25,$BH25:$BZ25,"&gt;"&amp;CH$11,$BH25:$BZ25,"&lt;="&amp;CI$11)</f>
        <v>0</v>
      </c>
      <c r="CJ25">
        <f t="shared" ca="1" si="138"/>
        <v>0</v>
      </c>
      <c r="CK25">
        <f t="shared" ca="1" si="138"/>
        <v>0</v>
      </c>
      <c r="CL25">
        <f t="shared" ca="1" si="138"/>
        <v>0</v>
      </c>
      <c r="CM25">
        <f t="shared" ca="1" si="138"/>
        <v>0</v>
      </c>
      <c r="CN25">
        <f t="shared" ref="CN25:DE25" ca="1" si="139">SUMIFS($V25:$AN25,$BH25:$BZ25,"&gt;"&amp;CM$11,$BH25:$BZ25,"&lt;="&amp;CN$11)</f>
        <v>0</v>
      </c>
      <c r="CO25">
        <f t="shared" ca="1" si="139"/>
        <v>0</v>
      </c>
      <c r="CP25">
        <f t="shared" ca="1" si="139"/>
        <v>0</v>
      </c>
      <c r="CQ25">
        <f t="shared" ca="1" si="139"/>
        <v>0</v>
      </c>
      <c r="CR25">
        <f t="shared" ca="1" si="139"/>
        <v>0</v>
      </c>
      <c r="CS25">
        <f t="shared" ca="1" si="139"/>
        <v>0</v>
      </c>
      <c r="CT25">
        <f t="shared" ca="1" si="139"/>
        <v>0</v>
      </c>
      <c r="CU25">
        <f t="shared" ca="1" si="139"/>
        <v>0</v>
      </c>
      <c r="CV25">
        <f t="shared" ca="1" si="139"/>
        <v>0</v>
      </c>
      <c r="CW25">
        <f t="shared" ca="1" si="139"/>
        <v>0</v>
      </c>
      <c r="CX25">
        <f t="shared" ca="1" si="139"/>
        <v>0</v>
      </c>
      <c r="CY25">
        <f t="shared" ca="1" si="139"/>
        <v>0</v>
      </c>
      <c r="CZ25">
        <f t="shared" ca="1" si="139"/>
        <v>0</v>
      </c>
      <c r="DA25">
        <f t="shared" ca="1" si="139"/>
        <v>0</v>
      </c>
      <c r="DB25">
        <f t="shared" ca="1" si="139"/>
        <v>0</v>
      </c>
      <c r="DC25">
        <f t="shared" ca="1" si="139"/>
        <v>3.3376507584817243E-2</v>
      </c>
      <c r="DD25">
        <f t="shared" ca="1" si="139"/>
        <v>0.96662349241518264</v>
      </c>
      <c r="DE25">
        <f t="shared" ca="1" si="139"/>
        <v>0</v>
      </c>
      <c r="DF25">
        <f ca="1">SUM(CI25:DE25)</f>
        <v>0.99999999999999989</v>
      </c>
      <c r="DG25">
        <f ca="1">COUNTIF(CI25:DE25,"&gt;0")</f>
        <v>2</v>
      </c>
    </row>
    <row r="26" spans="1:111">
      <c r="A26">
        <v>14</v>
      </c>
      <c r="B26" s="3">
        <f t="shared" si="93"/>
        <v>31.317160000000001</v>
      </c>
      <c r="C26" s="53">
        <f t="shared" si="130"/>
        <v>12.5</v>
      </c>
      <c r="D26" s="53">
        <f t="shared" si="130"/>
        <v>12.666666666666666</v>
      </c>
      <c r="E26" s="53">
        <f t="shared" si="130"/>
        <v>12.833333333333334</v>
      </c>
      <c r="F26" s="53">
        <f t="shared" si="130"/>
        <v>13</v>
      </c>
      <c r="G26" s="53">
        <f t="shared" si="130"/>
        <v>13.166666666666666</v>
      </c>
      <c r="H26" s="53">
        <f t="shared" si="130"/>
        <v>13.333333333333334</v>
      </c>
      <c r="I26" s="53">
        <f t="shared" si="130"/>
        <v>13.5</v>
      </c>
      <c r="J26" s="53">
        <f t="shared" si="130"/>
        <v>13.666666666666666</v>
      </c>
      <c r="K26" s="53">
        <f t="shared" si="130"/>
        <v>13.833333333333334</v>
      </c>
      <c r="L26" s="53">
        <f t="shared" si="130"/>
        <v>14</v>
      </c>
      <c r="M26" s="53">
        <f t="shared" si="131"/>
        <v>14.166666666666666</v>
      </c>
      <c r="N26" s="53">
        <f t="shared" si="131"/>
        <v>14.333333333333334</v>
      </c>
      <c r="O26" s="53">
        <f t="shared" si="131"/>
        <v>14.5</v>
      </c>
      <c r="P26" s="53">
        <f t="shared" si="131"/>
        <v>14.666666666666666</v>
      </c>
      <c r="Q26" s="53">
        <f t="shared" si="131"/>
        <v>14.833333333333334</v>
      </c>
      <c r="R26" s="53">
        <f t="shared" si="131"/>
        <v>15</v>
      </c>
      <c r="S26" s="53">
        <f t="shared" si="131"/>
        <v>15.166666666666666</v>
      </c>
      <c r="T26" s="53">
        <f t="shared" si="131"/>
        <v>15.333333333333334</v>
      </c>
      <c r="U26" s="53">
        <f t="shared" si="131"/>
        <v>15.5</v>
      </c>
      <c r="V26" s="60">
        <f t="shared" si="94"/>
        <v>2.3032661316958821E-3</v>
      </c>
      <c r="W26" s="60">
        <f t="shared" si="95"/>
        <v>3.9063991940802463E-3</v>
      </c>
      <c r="X26" s="60">
        <f t="shared" si="96"/>
        <v>8.9204746844596759E-3</v>
      </c>
      <c r="Y26" s="60">
        <f t="shared" si="97"/>
        <v>1.8246367574581437E-2</v>
      </c>
      <c r="Z26" s="60">
        <f t="shared" si="98"/>
        <v>3.3430693684040835E-2</v>
      </c>
      <c r="AA26" s="60">
        <f t="shared" si="99"/>
        <v>5.4865303305523194E-2</v>
      </c>
      <c r="AB26" s="60">
        <f t="shared" si="100"/>
        <v>8.0655876389261777E-2</v>
      </c>
      <c r="AC26" s="60">
        <f t="shared" si="101"/>
        <v>0.10620915776234385</v>
      </c>
      <c r="AD26" s="60">
        <f t="shared" si="102"/>
        <v>0.1252786286631094</v>
      </c>
      <c r="AE26" s="60">
        <f t="shared" si="103"/>
        <v>0.13236766522180732</v>
      </c>
      <c r="AF26" s="60">
        <f t="shared" si="104"/>
        <v>0.12527862866310946</v>
      </c>
      <c r="AG26" s="60">
        <f t="shared" si="105"/>
        <v>0.10620915776234385</v>
      </c>
      <c r="AH26" s="60">
        <f t="shared" si="106"/>
        <v>8.0655876389261749E-2</v>
      </c>
      <c r="AI26" s="60">
        <f t="shared" si="107"/>
        <v>5.4865303305523194E-2</v>
      </c>
      <c r="AJ26" s="60">
        <f t="shared" si="108"/>
        <v>3.3430693684040835E-2</v>
      </c>
      <c r="AK26" s="60">
        <f t="shared" si="109"/>
        <v>1.8246367574581424E-2</v>
      </c>
      <c r="AL26" s="60">
        <f t="shared" si="110"/>
        <v>8.9204746844596672E-3</v>
      </c>
      <c r="AM26" s="60">
        <f t="shared" si="111"/>
        <v>3.9063991940803122E-3</v>
      </c>
      <c r="AN26" s="60">
        <f t="shared" si="112"/>
        <v>2.3032661316958469E-3</v>
      </c>
      <c r="AO26" s="64">
        <f t="shared" si="113"/>
        <v>1.3498980316300933E-3</v>
      </c>
      <c r="AP26" s="64">
        <f t="shared" si="69"/>
        <v>3.8303805675897356E-3</v>
      </c>
      <c r="AQ26" s="64">
        <f t="shared" si="70"/>
        <v>9.815328628645344E-3</v>
      </c>
      <c r="AR26" s="64">
        <f t="shared" si="71"/>
        <v>2.2750131948179219E-2</v>
      </c>
      <c r="AS26" s="64">
        <f t="shared" si="72"/>
        <v>4.7790352272814703E-2</v>
      </c>
      <c r="AT26" s="64">
        <f t="shared" si="73"/>
        <v>9.1211219725867876E-2</v>
      </c>
      <c r="AU26" s="64">
        <f t="shared" si="74"/>
        <v>0.15865525393145699</v>
      </c>
      <c r="AV26" s="64">
        <f t="shared" si="75"/>
        <v>0.2524925375469228</v>
      </c>
      <c r="AW26" s="64">
        <f t="shared" si="76"/>
        <v>0.36944134018176356</v>
      </c>
      <c r="AX26" s="64">
        <f t="shared" si="77"/>
        <v>0.5</v>
      </c>
      <c r="AY26" s="64">
        <f t="shared" si="78"/>
        <v>0.63055865981823644</v>
      </c>
      <c r="AZ26" s="64">
        <f t="shared" si="79"/>
        <v>0.74750746245307709</v>
      </c>
      <c r="BA26" s="64">
        <f t="shared" si="80"/>
        <v>0.84134474606854304</v>
      </c>
      <c r="BB26" s="64">
        <f t="shared" si="81"/>
        <v>0.90878878027413212</v>
      </c>
      <c r="BC26" s="64">
        <f t="shared" si="82"/>
        <v>0.9522096477271853</v>
      </c>
      <c r="BD26" s="64">
        <f t="shared" si="83"/>
        <v>0.97724986805182079</v>
      </c>
      <c r="BE26" s="64">
        <f t="shared" si="84"/>
        <v>0.99018467137135469</v>
      </c>
      <c r="BF26" s="64">
        <f t="shared" si="85"/>
        <v>0.99616961943241022</v>
      </c>
      <c r="BG26" s="64">
        <f t="shared" si="86"/>
        <v>0.9986501019683699</v>
      </c>
      <c r="BH26" s="77">
        <f t="shared" ca="1" si="44"/>
        <v>2025</v>
      </c>
      <c r="BI26" s="77">
        <f t="shared" ca="1" si="45"/>
        <v>2033.3333333333333</v>
      </c>
      <c r="BJ26" s="77">
        <f t="shared" ca="1" si="46"/>
        <v>2041.6666666666667</v>
      </c>
      <c r="BK26" s="77">
        <f t="shared" ca="1" si="47"/>
        <v>2050</v>
      </c>
      <c r="BL26" s="77">
        <f t="shared" ca="1" si="48"/>
        <v>2050</v>
      </c>
      <c r="BM26" s="77">
        <f t="shared" ca="1" si="49"/>
        <v>2050</v>
      </c>
      <c r="BN26" s="77">
        <f t="shared" ca="1" si="50"/>
        <v>2050</v>
      </c>
      <c r="BO26" s="77">
        <f t="shared" ca="1" si="51"/>
        <v>2050</v>
      </c>
      <c r="BP26" s="77">
        <f t="shared" ca="1" si="52"/>
        <v>2050</v>
      </c>
      <c r="BQ26" s="77">
        <f t="shared" ca="1" si="53"/>
        <v>2050</v>
      </c>
      <c r="BR26" s="77">
        <f t="shared" ca="1" si="54"/>
        <v>2050</v>
      </c>
      <c r="BS26" s="77">
        <f t="shared" ca="1" si="55"/>
        <v>2050</v>
      </c>
      <c r="BT26" s="77">
        <f t="shared" ca="1" si="56"/>
        <v>2050</v>
      </c>
      <c r="BU26" s="77">
        <f t="shared" ca="1" si="57"/>
        <v>2050</v>
      </c>
      <c r="BV26" s="77">
        <f t="shared" ca="1" si="58"/>
        <v>2050</v>
      </c>
      <c r="BW26" s="77">
        <f t="shared" ca="1" si="59"/>
        <v>2050</v>
      </c>
      <c r="BX26" s="77">
        <f t="shared" ca="1" si="60"/>
        <v>2050</v>
      </c>
      <c r="BY26" s="77">
        <f t="shared" ca="1" si="61"/>
        <v>2050</v>
      </c>
      <c r="BZ26" s="77">
        <f t="shared" ca="1" si="62"/>
        <v>2050</v>
      </c>
      <c r="CA26">
        <f t="shared" ca="1" si="87"/>
        <v>2050</v>
      </c>
      <c r="CB26">
        <f t="shared" ca="1" si="88"/>
        <v>2050</v>
      </c>
      <c r="CC26">
        <f t="shared" ca="1" si="89"/>
        <v>0</v>
      </c>
      <c r="CD26">
        <f t="shared" ca="1" si="90"/>
        <v>0</v>
      </c>
      <c r="CE26" s="5">
        <f t="shared" ca="1" si="63"/>
        <v>1</v>
      </c>
      <c r="CF26" s="5">
        <f t="shared" ca="1" si="64"/>
        <v>0</v>
      </c>
      <c r="CG26" s="5">
        <f t="shared" ca="1" si="65"/>
        <v>0</v>
      </c>
      <c r="CI26">
        <f t="shared" ref="CI26:CM26" ca="1" si="140">SUMIFS($V26:$AN26,$BH26:$BZ26,"&gt;"&amp;CH$11,$BH26:$BZ26,"&lt;="&amp;CI$11)</f>
        <v>0</v>
      </c>
      <c r="CJ26">
        <f t="shared" ca="1" si="140"/>
        <v>0</v>
      </c>
      <c r="CK26">
        <f t="shared" ca="1" si="140"/>
        <v>0</v>
      </c>
      <c r="CL26">
        <f t="shared" ca="1" si="140"/>
        <v>0</v>
      </c>
      <c r="CM26">
        <f t="shared" ca="1" si="140"/>
        <v>0</v>
      </c>
      <c r="CN26">
        <f t="shared" ref="CN26:DE26" ca="1" si="141">SUMIFS($V26:$AN26,$BH26:$BZ26,"&gt;"&amp;CM$11,$BH26:$BZ26,"&lt;="&amp;CN$11)</f>
        <v>0</v>
      </c>
      <c r="CO26">
        <f t="shared" ca="1" si="141"/>
        <v>0</v>
      </c>
      <c r="CP26">
        <f t="shared" ca="1" si="141"/>
        <v>0</v>
      </c>
      <c r="CQ26">
        <f t="shared" ca="1" si="141"/>
        <v>0</v>
      </c>
      <c r="CR26">
        <f t="shared" ca="1" si="141"/>
        <v>0</v>
      </c>
      <c r="CS26">
        <f t="shared" ca="1" si="141"/>
        <v>0</v>
      </c>
      <c r="CT26">
        <f t="shared" ca="1" si="141"/>
        <v>0</v>
      </c>
      <c r="CU26">
        <f t="shared" ca="1" si="141"/>
        <v>0</v>
      </c>
      <c r="CV26">
        <f t="shared" ca="1" si="141"/>
        <v>0</v>
      </c>
      <c r="CW26">
        <f t="shared" ca="1" si="141"/>
        <v>0</v>
      </c>
      <c r="CX26">
        <f t="shared" ca="1" si="141"/>
        <v>0</v>
      </c>
      <c r="CY26">
        <f t="shared" ca="1" si="141"/>
        <v>0</v>
      </c>
      <c r="CZ26">
        <f t="shared" ca="1" si="141"/>
        <v>0</v>
      </c>
      <c r="DA26">
        <f t="shared" ca="1" si="141"/>
        <v>0</v>
      </c>
      <c r="DB26">
        <f t="shared" ca="1" si="141"/>
        <v>0</v>
      </c>
      <c r="DC26">
        <f t="shared" ca="1" si="141"/>
        <v>0</v>
      </c>
      <c r="DD26">
        <f t="shared" ca="1" si="141"/>
        <v>1</v>
      </c>
      <c r="DE26">
        <f t="shared" ca="1" si="141"/>
        <v>0</v>
      </c>
      <c r="DF26">
        <f ca="1">SUM(CI26:DE26)</f>
        <v>1</v>
      </c>
      <c r="DG26">
        <f ca="1">COUNTIF(CI26:DE26,"&gt;0")</f>
        <v>1</v>
      </c>
    </row>
    <row r="27" spans="1:111">
      <c r="A27">
        <v>15</v>
      </c>
      <c r="B27" s="3">
        <f t="shared" si="93"/>
        <v>33.554100000000005</v>
      </c>
      <c r="C27" s="53">
        <f t="shared" si="130"/>
        <v>13.5</v>
      </c>
      <c r="D27" s="53">
        <f t="shared" si="130"/>
        <v>13.666666666666666</v>
      </c>
      <c r="E27" s="53">
        <f t="shared" si="130"/>
        <v>13.833333333333334</v>
      </c>
      <c r="F27" s="53">
        <f t="shared" si="130"/>
        <v>14</v>
      </c>
      <c r="G27" s="53">
        <f t="shared" si="130"/>
        <v>14.166666666666666</v>
      </c>
      <c r="H27" s="53">
        <f t="shared" si="130"/>
        <v>14.333333333333334</v>
      </c>
      <c r="I27" s="53">
        <f t="shared" si="130"/>
        <v>14.5</v>
      </c>
      <c r="J27" s="53">
        <f t="shared" si="130"/>
        <v>14.666666666666666</v>
      </c>
      <c r="K27" s="53">
        <f t="shared" si="130"/>
        <v>14.833333333333334</v>
      </c>
      <c r="L27" s="53">
        <f t="shared" si="130"/>
        <v>15</v>
      </c>
      <c r="M27" s="53">
        <f t="shared" si="131"/>
        <v>15.166666666666666</v>
      </c>
      <c r="N27" s="53">
        <f t="shared" si="131"/>
        <v>15.333333333333334</v>
      </c>
      <c r="O27" s="53">
        <f t="shared" si="131"/>
        <v>15.5</v>
      </c>
      <c r="P27" s="53">
        <f t="shared" si="131"/>
        <v>15.666666666666666</v>
      </c>
      <c r="Q27" s="53">
        <f t="shared" si="131"/>
        <v>15.833333333333334</v>
      </c>
      <c r="R27" s="53">
        <f t="shared" si="131"/>
        <v>16</v>
      </c>
      <c r="S27" s="53">
        <f t="shared" si="131"/>
        <v>16.166666666666668</v>
      </c>
      <c r="T27" s="53">
        <f t="shared" si="131"/>
        <v>16.333333333333332</v>
      </c>
      <c r="U27" s="53">
        <f t="shared" si="131"/>
        <v>16.5</v>
      </c>
      <c r="V27" s="60">
        <f t="shared" si="94"/>
        <v>2.3032661316958821E-3</v>
      </c>
      <c r="W27" s="60">
        <f t="shared" si="95"/>
        <v>3.9063991940802463E-3</v>
      </c>
      <c r="X27" s="60">
        <f t="shared" si="96"/>
        <v>8.9204746844596759E-3</v>
      </c>
      <c r="Y27" s="60">
        <f t="shared" si="97"/>
        <v>1.8246367574581437E-2</v>
      </c>
      <c r="Z27" s="60">
        <f t="shared" si="98"/>
        <v>3.3430693684040835E-2</v>
      </c>
      <c r="AA27" s="60">
        <f t="shared" si="99"/>
        <v>5.4865303305523194E-2</v>
      </c>
      <c r="AB27" s="60">
        <f t="shared" si="100"/>
        <v>8.0655876389261777E-2</v>
      </c>
      <c r="AC27" s="60">
        <f t="shared" si="101"/>
        <v>0.10620915776234385</v>
      </c>
      <c r="AD27" s="60">
        <f t="shared" si="102"/>
        <v>0.1252786286631094</v>
      </c>
      <c r="AE27" s="60">
        <f t="shared" si="103"/>
        <v>0.13236766522180732</v>
      </c>
      <c r="AF27" s="60">
        <f t="shared" si="104"/>
        <v>0.12527862866310946</v>
      </c>
      <c r="AG27" s="60">
        <f t="shared" si="105"/>
        <v>0.10620915776234385</v>
      </c>
      <c r="AH27" s="60">
        <f t="shared" si="106"/>
        <v>8.0655876389261749E-2</v>
      </c>
      <c r="AI27" s="60">
        <f t="shared" si="107"/>
        <v>5.4865303305523194E-2</v>
      </c>
      <c r="AJ27" s="60">
        <f t="shared" si="108"/>
        <v>3.3430693684040835E-2</v>
      </c>
      <c r="AK27" s="60">
        <f t="shared" si="109"/>
        <v>1.8246367574581424E-2</v>
      </c>
      <c r="AL27" s="60">
        <f t="shared" si="110"/>
        <v>8.9204746844596672E-3</v>
      </c>
      <c r="AM27" s="60">
        <f t="shared" si="111"/>
        <v>3.9063991940803122E-3</v>
      </c>
      <c r="AN27" s="60">
        <f t="shared" si="112"/>
        <v>2.3032661316958469E-3</v>
      </c>
      <c r="AO27" s="64">
        <f t="shared" si="113"/>
        <v>1.3498980316300933E-3</v>
      </c>
      <c r="AP27" s="64">
        <f t="shared" si="69"/>
        <v>3.8303805675897356E-3</v>
      </c>
      <c r="AQ27" s="64">
        <f t="shared" si="70"/>
        <v>9.815328628645344E-3</v>
      </c>
      <c r="AR27" s="64">
        <f t="shared" si="71"/>
        <v>2.2750131948179219E-2</v>
      </c>
      <c r="AS27" s="64">
        <f t="shared" si="72"/>
        <v>4.7790352272814703E-2</v>
      </c>
      <c r="AT27" s="64">
        <f t="shared" si="73"/>
        <v>9.1211219725867876E-2</v>
      </c>
      <c r="AU27" s="64">
        <f t="shared" si="74"/>
        <v>0.15865525393145699</v>
      </c>
      <c r="AV27" s="64">
        <f t="shared" si="75"/>
        <v>0.2524925375469228</v>
      </c>
      <c r="AW27" s="64">
        <f t="shared" si="76"/>
        <v>0.36944134018176356</v>
      </c>
      <c r="AX27" s="64">
        <f t="shared" si="77"/>
        <v>0.5</v>
      </c>
      <c r="AY27" s="64">
        <f t="shared" si="78"/>
        <v>0.63055865981823644</v>
      </c>
      <c r="AZ27" s="64">
        <f t="shared" si="79"/>
        <v>0.74750746245307709</v>
      </c>
      <c r="BA27" s="64">
        <f t="shared" si="80"/>
        <v>0.84134474606854304</v>
      </c>
      <c r="BB27" s="64">
        <f t="shared" si="81"/>
        <v>0.90878878027413212</v>
      </c>
      <c r="BC27" s="64">
        <f t="shared" si="82"/>
        <v>0.9522096477271853</v>
      </c>
      <c r="BD27" s="64">
        <f t="shared" si="83"/>
        <v>0.97724986805182079</v>
      </c>
      <c r="BE27" s="64">
        <f t="shared" si="84"/>
        <v>0.99018467137135469</v>
      </c>
      <c r="BF27" s="64">
        <f t="shared" si="85"/>
        <v>0.99616961943241022</v>
      </c>
      <c r="BG27" s="64">
        <f t="shared" si="86"/>
        <v>0.9986501019683699</v>
      </c>
      <c r="BH27" s="77">
        <f t="shared" ca="1" si="44"/>
        <v>2050</v>
      </c>
      <c r="BI27" s="77">
        <f t="shared" ca="1" si="45"/>
        <v>2050</v>
      </c>
      <c r="BJ27" s="77">
        <f t="shared" ca="1" si="46"/>
        <v>2050</v>
      </c>
      <c r="BK27" s="77">
        <f t="shared" ca="1" si="47"/>
        <v>2050</v>
      </c>
      <c r="BL27" s="77">
        <f t="shared" ca="1" si="48"/>
        <v>2050</v>
      </c>
      <c r="BM27" s="77">
        <f t="shared" ca="1" si="49"/>
        <v>2050</v>
      </c>
      <c r="BN27" s="77">
        <f t="shared" ca="1" si="50"/>
        <v>2050</v>
      </c>
      <c r="BO27" s="77">
        <f t="shared" ca="1" si="51"/>
        <v>2050</v>
      </c>
      <c r="BP27" s="77">
        <f t="shared" ca="1" si="52"/>
        <v>2050</v>
      </c>
      <c r="BQ27" s="77">
        <f t="shared" ca="1" si="53"/>
        <v>2050</v>
      </c>
      <c r="BR27" s="77">
        <f t="shared" ca="1" si="54"/>
        <v>2050</v>
      </c>
      <c r="BS27" s="77">
        <f t="shared" ca="1" si="55"/>
        <v>2050</v>
      </c>
      <c r="BT27" s="77">
        <f t="shared" ca="1" si="56"/>
        <v>2050</v>
      </c>
      <c r="BU27" s="77">
        <f t="shared" ca="1" si="57"/>
        <v>2050</v>
      </c>
      <c r="BV27" s="77">
        <f t="shared" ca="1" si="58"/>
        <v>2050</v>
      </c>
      <c r="BW27" s="77">
        <f t="shared" ca="1" si="59"/>
        <v>2050</v>
      </c>
      <c r="BX27" s="77">
        <f t="shared" ca="1" si="60"/>
        <v>2050</v>
      </c>
      <c r="BY27" s="77">
        <f t="shared" ca="1" si="61"/>
        <v>2050</v>
      </c>
      <c r="BZ27" s="77">
        <f t="shared" ca="1" si="62"/>
        <v>2050</v>
      </c>
      <c r="CA27">
        <f t="shared" ca="1" si="87"/>
        <v>2050</v>
      </c>
      <c r="CB27">
        <f t="shared" ca="1" si="88"/>
        <v>2050</v>
      </c>
      <c r="CC27">
        <f t="shared" ca="1" si="89"/>
        <v>0</v>
      </c>
      <c r="CD27">
        <f t="shared" ca="1" si="90"/>
        <v>0</v>
      </c>
      <c r="CE27" s="5">
        <f t="shared" ca="1" si="63"/>
        <v>1</v>
      </c>
      <c r="CF27" s="5">
        <f t="shared" ca="1" si="64"/>
        <v>0</v>
      </c>
      <c r="CG27" s="5">
        <f t="shared" ca="1" si="65"/>
        <v>0</v>
      </c>
      <c r="CI27">
        <f t="shared" ref="CI27:CM27" ca="1" si="142">SUMIFS($V27:$AN27,$BH27:$BZ27,"&gt;"&amp;CH$11,$BH27:$BZ27,"&lt;="&amp;CI$11)</f>
        <v>0</v>
      </c>
      <c r="CJ27">
        <f t="shared" ca="1" si="142"/>
        <v>0</v>
      </c>
      <c r="CK27">
        <f t="shared" ca="1" si="142"/>
        <v>0</v>
      </c>
      <c r="CL27">
        <f t="shared" ca="1" si="142"/>
        <v>0</v>
      </c>
      <c r="CM27">
        <f t="shared" ca="1" si="142"/>
        <v>0</v>
      </c>
      <c r="CN27">
        <f t="shared" ref="CN27:DE27" ca="1" si="143">SUMIFS($V27:$AN27,$BH27:$BZ27,"&gt;"&amp;CM$11,$BH27:$BZ27,"&lt;="&amp;CN$11)</f>
        <v>0</v>
      </c>
      <c r="CO27">
        <f t="shared" ca="1" si="143"/>
        <v>0</v>
      </c>
      <c r="CP27">
        <f t="shared" ca="1" si="143"/>
        <v>0</v>
      </c>
      <c r="CQ27">
        <f t="shared" ca="1" si="143"/>
        <v>0</v>
      </c>
      <c r="CR27">
        <f t="shared" ca="1" si="143"/>
        <v>0</v>
      </c>
      <c r="CS27">
        <f t="shared" ca="1" si="143"/>
        <v>0</v>
      </c>
      <c r="CT27">
        <f t="shared" ca="1" si="143"/>
        <v>0</v>
      </c>
      <c r="CU27">
        <f t="shared" ca="1" si="143"/>
        <v>0</v>
      </c>
      <c r="CV27">
        <f t="shared" ca="1" si="143"/>
        <v>0</v>
      </c>
      <c r="CW27">
        <f t="shared" ca="1" si="143"/>
        <v>0</v>
      </c>
      <c r="CX27">
        <f t="shared" ca="1" si="143"/>
        <v>0</v>
      </c>
      <c r="CY27">
        <f t="shared" ca="1" si="143"/>
        <v>0</v>
      </c>
      <c r="CZ27">
        <f t="shared" ca="1" si="143"/>
        <v>0</v>
      </c>
      <c r="DA27">
        <f t="shared" ca="1" si="143"/>
        <v>0</v>
      </c>
      <c r="DB27">
        <f t="shared" ca="1" si="143"/>
        <v>0</v>
      </c>
      <c r="DC27">
        <f t="shared" ca="1" si="143"/>
        <v>0</v>
      </c>
      <c r="DD27">
        <f t="shared" ca="1" si="143"/>
        <v>1</v>
      </c>
      <c r="DE27">
        <f t="shared" ca="1" si="143"/>
        <v>0</v>
      </c>
      <c r="DF27">
        <f ca="1">SUM(CI27:DE27)</f>
        <v>1</v>
      </c>
      <c r="DG27">
        <f ca="1">COUNTIF(CI27:DE27,"&gt;0")</f>
        <v>1</v>
      </c>
    </row>
    <row r="28" spans="1:111">
      <c r="A28">
        <v>16</v>
      </c>
      <c r="B28" s="3">
        <f t="shared" si="93"/>
        <v>35.791040000000002</v>
      </c>
      <c r="C28" s="53">
        <f t="shared" si="130"/>
        <v>14.5</v>
      </c>
      <c r="D28" s="53">
        <f t="shared" si="130"/>
        <v>14.666666666666666</v>
      </c>
      <c r="E28" s="53">
        <f t="shared" si="130"/>
        <v>14.833333333333334</v>
      </c>
      <c r="F28" s="53">
        <f t="shared" si="130"/>
        <v>15</v>
      </c>
      <c r="G28" s="53">
        <f t="shared" si="130"/>
        <v>15.166666666666666</v>
      </c>
      <c r="H28" s="53">
        <f t="shared" si="130"/>
        <v>15.333333333333334</v>
      </c>
      <c r="I28" s="53">
        <f t="shared" si="130"/>
        <v>15.5</v>
      </c>
      <c r="J28" s="53">
        <f t="shared" si="130"/>
        <v>15.666666666666666</v>
      </c>
      <c r="K28" s="53">
        <f t="shared" si="130"/>
        <v>15.833333333333334</v>
      </c>
      <c r="L28" s="53">
        <f t="shared" si="130"/>
        <v>16</v>
      </c>
      <c r="M28" s="53">
        <f t="shared" si="131"/>
        <v>16.166666666666668</v>
      </c>
      <c r="N28" s="53">
        <f t="shared" si="131"/>
        <v>16.333333333333332</v>
      </c>
      <c r="O28" s="53">
        <f t="shared" si="131"/>
        <v>16.5</v>
      </c>
      <c r="P28" s="53">
        <f t="shared" si="131"/>
        <v>16.666666666666668</v>
      </c>
      <c r="Q28" s="53">
        <f t="shared" si="131"/>
        <v>16.833333333333332</v>
      </c>
      <c r="R28" s="53">
        <f t="shared" si="131"/>
        <v>17</v>
      </c>
      <c r="S28" s="53">
        <f t="shared" si="131"/>
        <v>17.166666666666668</v>
      </c>
      <c r="T28" s="53">
        <f t="shared" si="131"/>
        <v>17.333333333333332</v>
      </c>
      <c r="U28" s="53">
        <f t="shared" si="131"/>
        <v>17.5</v>
      </c>
      <c r="V28" s="60">
        <f t="shared" si="94"/>
        <v>2.3032661316958821E-3</v>
      </c>
      <c r="W28" s="60">
        <f t="shared" si="95"/>
        <v>3.9063991940802463E-3</v>
      </c>
      <c r="X28" s="60">
        <f t="shared" si="96"/>
        <v>8.9204746844596759E-3</v>
      </c>
      <c r="Y28" s="60">
        <f t="shared" si="97"/>
        <v>1.8246367574581437E-2</v>
      </c>
      <c r="Z28" s="60">
        <f t="shared" si="98"/>
        <v>3.3430693684040835E-2</v>
      </c>
      <c r="AA28" s="60">
        <f t="shared" si="99"/>
        <v>5.4865303305523194E-2</v>
      </c>
      <c r="AB28" s="60">
        <f t="shared" si="100"/>
        <v>8.0655876389261777E-2</v>
      </c>
      <c r="AC28" s="60">
        <f t="shared" si="101"/>
        <v>0.10620915776234385</v>
      </c>
      <c r="AD28" s="60">
        <f t="shared" si="102"/>
        <v>0.1252786286631094</v>
      </c>
      <c r="AE28" s="60">
        <f t="shared" si="103"/>
        <v>0.13236766522180732</v>
      </c>
      <c r="AF28" s="60">
        <f t="shared" si="104"/>
        <v>0.12527862866310946</v>
      </c>
      <c r="AG28" s="60">
        <f t="shared" si="105"/>
        <v>0.10620915776234385</v>
      </c>
      <c r="AH28" s="60">
        <f t="shared" si="106"/>
        <v>8.0655876389261749E-2</v>
      </c>
      <c r="AI28" s="60">
        <f t="shared" si="107"/>
        <v>5.4865303305523194E-2</v>
      </c>
      <c r="AJ28" s="60">
        <f t="shared" si="108"/>
        <v>3.3430693684040835E-2</v>
      </c>
      <c r="AK28" s="60">
        <f t="shared" si="109"/>
        <v>1.8246367574581424E-2</v>
      </c>
      <c r="AL28" s="60">
        <f t="shared" si="110"/>
        <v>8.9204746844596672E-3</v>
      </c>
      <c r="AM28" s="60">
        <f t="shared" si="111"/>
        <v>3.9063991940803122E-3</v>
      </c>
      <c r="AN28" s="60">
        <f t="shared" si="112"/>
        <v>2.3032661316958469E-3</v>
      </c>
      <c r="AO28" s="64">
        <f t="shared" si="113"/>
        <v>1.3498980316300933E-3</v>
      </c>
      <c r="AP28" s="64">
        <f t="shared" si="69"/>
        <v>3.8303805675897356E-3</v>
      </c>
      <c r="AQ28" s="64">
        <f t="shared" si="70"/>
        <v>9.815328628645344E-3</v>
      </c>
      <c r="AR28" s="64">
        <f t="shared" si="71"/>
        <v>2.2750131948179219E-2</v>
      </c>
      <c r="AS28" s="64">
        <f t="shared" si="72"/>
        <v>4.7790352272814703E-2</v>
      </c>
      <c r="AT28" s="64">
        <f t="shared" si="73"/>
        <v>9.1211219725867876E-2</v>
      </c>
      <c r="AU28" s="64">
        <f t="shared" si="74"/>
        <v>0.15865525393145699</v>
      </c>
      <c r="AV28" s="64">
        <f t="shared" si="75"/>
        <v>0.2524925375469228</v>
      </c>
      <c r="AW28" s="64">
        <f t="shared" si="76"/>
        <v>0.36944134018176356</v>
      </c>
      <c r="AX28" s="64">
        <f t="shared" si="77"/>
        <v>0.5</v>
      </c>
      <c r="AY28" s="64">
        <f t="shared" si="78"/>
        <v>0.63055865981823644</v>
      </c>
      <c r="AZ28" s="64">
        <f t="shared" si="79"/>
        <v>0.74750746245307709</v>
      </c>
      <c r="BA28" s="64">
        <f t="shared" si="80"/>
        <v>0.84134474606854304</v>
      </c>
      <c r="BB28" s="64">
        <f t="shared" si="81"/>
        <v>0.90878878027413212</v>
      </c>
      <c r="BC28" s="64">
        <f t="shared" si="82"/>
        <v>0.9522096477271853</v>
      </c>
      <c r="BD28" s="64">
        <f t="shared" si="83"/>
        <v>0.97724986805182079</v>
      </c>
      <c r="BE28" s="64">
        <f t="shared" si="84"/>
        <v>0.99018467137135469</v>
      </c>
      <c r="BF28" s="64">
        <f t="shared" si="85"/>
        <v>0.99616961943241022</v>
      </c>
      <c r="BG28" s="64">
        <f t="shared" si="86"/>
        <v>0.9986501019683699</v>
      </c>
      <c r="BH28" s="77">
        <f t="shared" ca="1" si="44"/>
        <v>2050</v>
      </c>
      <c r="BI28" s="77">
        <f t="shared" ca="1" si="45"/>
        <v>2050</v>
      </c>
      <c r="BJ28" s="77">
        <f t="shared" ca="1" si="46"/>
        <v>2050</v>
      </c>
      <c r="BK28" s="77">
        <f t="shared" ca="1" si="47"/>
        <v>2050</v>
      </c>
      <c r="BL28" s="77">
        <f t="shared" ca="1" si="48"/>
        <v>2050</v>
      </c>
      <c r="BM28" s="77">
        <f t="shared" ca="1" si="49"/>
        <v>2050</v>
      </c>
      <c r="BN28" s="77">
        <f t="shared" ca="1" si="50"/>
        <v>2050</v>
      </c>
      <c r="BO28" s="77">
        <f t="shared" ca="1" si="51"/>
        <v>2050</v>
      </c>
      <c r="BP28" s="77">
        <f t="shared" ca="1" si="52"/>
        <v>2050</v>
      </c>
      <c r="BQ28" s="77">
        <f t="shared" ca="1" si="53"/>
        <v>2050</v>
      </c>
      <c r="BR28" s="77">
        <f t="shared" ca="1" si="54"/>
        <v>2050</v>
      </c>
      <c r="BS28" s="77">
        <f t="shared" ca="1" si="55"/>
        <v>2050</v>
      </c>
      <c r="BT28" s="77">
        <f t="shared" ca="1" si="56"/>
        <v>2050</v>
      </c>
      <c r="BU28" s="77">
        <f t="shared" ca="1" si="57"/>
        <v>2050</v>
      </c>
      <c r="BV28" s="77">
        <f t="shared" ca="1" si="58"/>
        <v>2050</v>
      </c>
      <c r="BW28" s="77">
        <f t="shared" ca="1" si="59"/>
        <v>2050</v>
      </c>
      <c r="BX28" s="77">
        <f t="shared" ca="1" si="60"/>
        <v>2050</v>
      </c>
      <c r="BY28" s="77">
        <f t="shared" ca="1" si="61"/>
        <v>2050</v>
      </c>
      <c r="BZ28" s="77">
        <f t="shared" ca="1" si="62"/>
        <v>2050</v>
      </c>
      <c r="CA28">
        <f t="shared" ca="1" si="87"/>
        <v>2050</v>
      </c>
      <c r="CB28">
        <f t="shared" ca="1" si="88"/>
        <v>2050</v>
      </c>
      <c r="CC28">
        <f t="shared" ca="1" si="89"/>
        <v>0</v>
      </c>
      <c r="CD28">
        <f t="shared" ca="1" si="90"/>
        <v>0</v>
      </c>
      <c r="CE28" s="5">
        <f t="shared" ca="1" si="63"/>
        <v>1</v>
      </c>
      <c r="CF28" s="5">
        <f t="shared" ca="1" si="64"/>
        <v>0</v>
      </c>
      <c r="CG28" s="5">
        <f t="shared" ca="1" si="65"/>
        <v>0</v>
      </c>
      <c r="CI28">
        <f t="shared" ref="CI28:CM28" ca="1" si="144">SUMIFS($V28:$AN28,$BH28:$BZ28,"&gt;"&amp;CH$11,$BH28:$BZ28,"&lt;="&amp;CI$11)</f>
        <v>0</v>
      </c>
      <c r="CJ28">
        <f t="shared" ca="1" si="144"/>
        <v>0</v>
      </c>
      <c r="CK28">
        <f t="shared" ca="1" si="144"/>
        <v>0</v>
      </c>
      <c r="CL28">
        <f t="shared" ca="1" si="144"/>
        <v>0</v>
      </c>
      <c r="CM28">
        <f t="shared" ca="1" si="144"/>
        <v>0</v>
      </c>
      <c r="CN28">
        <f t="shared" ref="CN28:DE28" ca="1" si="145">SUMIFS($V28:$AN28,$BH28:$BZ28,"&gt;"&amp;CM$11,$BH28:$BZ28,"&lt;="&amp;CN$11)</f>
        <v>0</v>
      </c>
      <c r="CO28">
        <f t="shared" ca="1" si="145"/>
        <v>0</v>
      </c>
      <c r="CP28">
        <f t="shared" ca="1" si="145"/>
        <v>0</v>
      </c>
      <c r="CQ28">
        <f t="shared" ca="1" si="145"/>
        <v>0</v>
      </c>
      <c r="CR28">
        <f t="shared" ca="1" si="145"/>
        <v>0</v>
      </c>
      <c r="CS28">
        <f t="shared" ca="1" si="145"/>
        <v>0</v>
      </c>
      <c r="CT28">
        <f t="shared" ca="1" si="145"/>
        <v>0</v>
      </c>
      <c r="CU28">
        <f t="shared" ca="1" si="145"/>
        <v>0</v>
      </c>
      <c r="CV28">
        <f t="shared" ca="1" si="145"/>
        <v>0</v>
      </c>
      <c r="CW28">
        <f t="shared" ca="1" si="145"/>
        <v>0</v>
      </c>
      <c r="CX28">
        <f t="shared" ca="1" si="145"/>
        <v>0</v>
      </c>
      <c r="CY28">
        <f t="shared" ca="1" si="145"/>
        <v>0</v>
      </c>
      <c r="CZ28">
        <f t="shared" ca="1" si="145"/>
        <v>0</v>
      </c>
      <c r="DA28">
        <f t="shared" ca="1" si="145"/>
        <v>0</v>
      </c>
      <c r="DB28">
        <f t="shared" ca="1" si="145"/>
        <v>0</v>
      </c>
      <c r="DC28">
        <f t="shared" ca="1" si="145"/>
        <v>0</v>
      </c>
      <c r="DD28">
        <f t="shared" ca="1" si="145"/>
        <v>1</v>
      </c>
      <c r="DE28">
        <f t="shared" ca="1" si="145"/>
        <v>0</v>
      </c>
      <c r="DF28">
        <f ca="1">SUM(CI28:DE28)</f>
        <v>1</v>
      </c>
      <c r="DG28">
        <f ca="1">COUNTIF(CI28:DE28,"&gt;0")</f>
        <v>1</v>
      </c>
    </row>
    <row r="29" spans="1:111">
      <c r="A29">
        <v>17</v>
      </c>
      <c r="B29" s="3">
        <f t="shared" si="93"/>
        <v>38.027979999999999</v>
      </c>
      <c r="C29" s="53">
        <f t="shared" si="130"/>
        <v>15.5</v>
      </c>
      <c r="D29" s="53">
        <f t="shared" si="130"/>
        <v>15.666666666666666</v>
      </c>
      <c r="E29" s="53">
        <f t="shared" si="130"/>
        <v>15.833333333333334</v>
      </c>
      <c r="F29" s="53">
        <f t="shared" si="130"/>
        <v>16</v>
      </c>
      <c r="G29" s="53">
        <f t="shared" si="130"/>
        <v>16.166666666666668</v>
      </c>
      <c r="H29" s="53">
        <f t="shared" si="130"/>
        <v>16.333333333333332</v>
      </c>
      <c r="I29" s="53">
        <f t="shared" si="130"/>
        <v>16.5</v>
      </c>
      <c r="J29" s="53">
        <f t="shared" si="130"/>
        <v>16.666666666666668</v>
      </c>
      <c r="K29" s="53">
        <f t="shared" si="130"/>
        <v>16.833333333333332</v>
      </c>
      <c r="L29" s="53">
        <f t="shared" si="130"/>
        <v>17</v>
      </c>
      <c r="M29" s="53">
        <f t="shared" si="131"/>
        <v>17.166666666666668</v>
      </c>
      <c r="N29" s="53">
        <f t="shared" si="131"/>
        <v>17.333333333333332</v>
      </c>
      <c r="O29" s="53">
        <f t="shared" si="131"/>
        <v>17.5</v>
      </c>
      <c r="P29" s="53">
        <f t="shared" si="131"/>
        <v>17.666666666666668</v>
      </c>
      <c r="Q29" s="53">
        <f t="shared" si="131"/>
        <v>17.833333333333332</v>
      </c>
      <c r="R29" s="53">
        <f t="shared" si="131"/>
        <v>18</v>
      </c>
      <c r="S29" s="53">
        <f t="shared" si="131"/>
        <v>18.166666666666668</v>
      </c>
      <c r="T29" s="53">
        <f t="shared" si="131"/>
        <v>18.333333333333332</v>
      </c>
      <c r="U29" s="53">
        <f t="shared" si="131"/>
        <v>18.5</v>
      </c>
      <c r="V29" s="60">
        <f t="shared" si="94"/>
        <v>2.3032661316958821E-3</v>
      </c>
      <c r="W29" s="60">
        <f t="shared" si="95"/>
        <v>3.9063991940802463E-3</v>
      </c>
      <c r="X29" s="60">
        <f t="shared" si="96"/>
        <v>8.9204746844596759E-3</v>
      </c>
      <c r="Y29" s="60">
        <f t="shared" si="97"/>
        <v>1.8246367574581437E-2</v>
      </c>
      <c r="Z29" s="60">
        <f t="shared" si="98"/>
        <v>3.3430693684040835E-2</v>
      </c>
      <c r="AA29" s="60">
        <f t="shared" si="99"/>
        <v>5.4865303305523194E-2</v>
      </c>
      <c r="AB29" s="60">
        <f t="shared" si="100"/>
        <v>8.0655876389261777E-2</v>
      </c>
      <c r="AC29" s="60">
        <f t="shared" si="101"/>
        <v>0.10620915776234385</v>
      </c>
      <c r="AD29" s="60">
        <f t="shared" si="102"/>
        <v>0.1252786286631094</v>
      </c>
      <c r="AE29" s="60">
        <f t="shared" si="103"/>
        <v>0.13236766522180732</v>
      </c>
      <c r="AF29" s="60">
        <f t="shared" si="104"/>
        <v>0.12527862866310946</v>
      </c>
      <c r="AG29" s="60">
        <f t="shared" si="105"/>
        <v>0.10620915776234385</v>
      </c>
      <c r="AH29" s="60">
        <f t="shared" si="106"/>
        <v>8.0655876389261749E-2</v>
      </c>
      <c r="AI29" s="60">
        <f t="shared" si="107"/>
        <v>5.4865303305523194E-2</v>
      </c>
      <c r="AJ29" s="60">
        <f t="shared" si="108"/>
        <v>3.3430693684040835E-2</v>
      </c>
      <c r="AK29" s="60">
        <f t="shared" si="109"/>
        <v>1.8246367574581424E-2</v>
      </c>
      <c r="AL29" s="60">
        <f t="shared" si="110"/>
        <v>8.9204746844596672E-3</v>
      </c>
      <c r="AM29" s="60">
        <f t="shared" si="111"/>
        <v>3.9063991940803122E-3</v>
      </c>
      <c r="AN29" s="60">
        <f t="shared" si="112"/>
        <v>2.3032661316958469E-3</v>
      </c>
      <c r="AO29" s="64">
        <f t="shared" si="113"/>
        <v>1.3498980316300933E-3</v>
      </c>
      <c r="AP29" s="64">
        <f t="shared" si="69"/>
        <v>3.8303805675897356E-3</v>
      </c>
      <c r="AQ29" s="64">
        <f t="shared" si="70"/>
        <v>9.815328628645344E-3</v>
      </c>
      <c r="AR29" s="64">
        <f t="shared" si="71"/>
        <v>2.2750131948179219E-2</v>
      </c>
      <c r="AS29" s="64">
        <f t="shared" si="72"/>
        <v>4.7790352272814703E-2</v>
      </c>
      <c r="AT29" s="64">
        <f t="shared" si="73"/>
        <v>9.1211219725867876E-2</v>
      </c>
      <c r="AU29" s="64">
        <f t="shared" si="74"/>
        <v>0.15865525393145699</v>
      </c>
      <c r="AV29" s="64">
        <f t="shared" si="75"/>
        <v>0.2524925375469228</v>
      </c>
      <c r="AW29" s="64">
        <f t="shared" si="76"/>
        <v>0.36944134018176356</v>
      </c>
      <c r="AX29" s="64">
        <f t="shared" si="77"/>
        <v>0.5</v>
      </c>
      <c r="AY29" s="64">
        <f t="shared" si="78"/>
        <v>0.63055865981823644</v>
      </c>
      <c r="AZ29" s="64">
        <f t="shared" si="79"/>
        <v>0.74750746245307709</v>
      </c>
      <c r="BA29" s="64">
        <f t="shared" si="80"/>
        <v>0.84134474606854304</v>
      </c>
      <c r="BB29" s="64">
        <f t="shared" si="81"/>
        <v>0.90878878027413212</v>
      </c>
      <c r="BC29" s="64">
        <f t="shared" si="82"/>
        <v>0.9522096477271853</v>
      </c>
      <c r="BD29" s="64">
        <f t="shared" si="83"/>
        <v>0.97724986805182079</v>
      </c>
      <c r="BE29" s="64">
        <f t="shared" si="84"/>
        <v>0.99018467137135469</v>
      </c>
      <c r="BF29" s="64">
        <f t="shared" si="85"/>
        <v>0.99616961943241022</v>
      </c>
      <c r="BG29" s="64">
        <f t="shared" si="86"/>
        <v>0.9986501019683699</v>
      </c>
      <c r="BH29" s="77">
        <f t="shared" ca="1" si="44"/>
        <v>2050</v>
      </c>
      <c r="BI29" s="77">
        <f t="shared" ca="1" si="45"/>
        <v>2050</v>
      </c>
      <c r="BJ29" s="77">
        <f t="shared" ca="1" si="46"/>
        <v>2050</v>
      </c>
      <c r="BK29" s="77">
        <f t="shared" ca="1" si="47"/>
        <v>2050</v>
      </c>
      <c r="BL29" s="77">
        <f t="shared" ca="1" si="48"/>
        <v>2050</v>
      </c>
      <c r="BM29" s="77">
        <f t="shared" ca="1" si="49"/>
        <v>2050</v>
      </c>
      <c r="BN29" s="77">
        <f t="shared" ca="1" si="50"/>
        <v>2050</v>
      </c>
      <c r="BO29" s="77">
        <f t="shared" ca="1" si="51"/>
        <v>2050</v>
      </c>
      <c r="BP29" s="77">
        <f t="shared" ca="1" si="52"/>
        <v>2050</v>
      </c>
      <c r="BQ29" s="77">
        <f t="shared" ca="1" si="53"/>
        <v>2050</v>
      </c>
      <c r="BR29" s="77">
        <f t="shared" ca="1" si="54"/>
        <v>2050</v>
      </c>
      <c r="BS29" s="77">
        <f t="shared" ca="1" si="55"/>
        <v>2050</v>
      </c>
      <c r="BT29" s="77">
        <f t="shared" ca="1" si="56"/>
        <v>2050</v>
      </c>
      <c r="BU29" s="77">
        <f t="shared" ca="1" si="57"/>
        <v>2050</v>
      </c>
      <c r="BV29" s="77">
        <f t="shared" ca="1" si="58"/>
        <v>2050</v>
      </c>
      <c r="BW29" s="77">
        <f t="shared" ca="1" si="59"/>
        <v>2050</v>
      </c>
      <c r="BX29" s="77">
        <f t="shared" ca="1" si="60"/>
        <v>2050</v>
      </c>
      <c r="BY29" s="77">
        <f t="shared" ca="1" si="61"/>
        <v>2050</v>
      </c>
      <c r="BZ29" s="77">
        <f t="shared" ca="1" si="62"/>
        <v>2050</v>
      </c>
      <c r="CA29">
        <f t="shared" ca="1" si="87"/>
        <v>2050</v>
      </c>
      <c r="CB29">
        <f t="shared" ca="1" si="88"/>
        <v>2050</v>
      </c>
      <c r="CC29">
        <f t="shared" ca="1" si="89"/>
        <v>0</v>
      </c>
      <c r="CD29">
        <f t="shared" ca="1" si="90"/>
        <v>0</v>
      </c>
      <c r="CE29" s="5">
        <f t="shared" ca="1" si="63"/>
        <v>1</v>
      </c>
      <c r="CF29" s="5">
        <f t="shared" ca="1" si="64"/>
        <v>0</v>
      </c>
      <c r="CG29" s="5">
        <f t="shared" ca="1" si="65"/>
        <v>0</v>
      </c>
      <c r="CI29">
        <f t="shared" ref="CI29:CM29" ca="1" si="146">SUMIFS($V29:$AN29,$BH29:$BZ29,"&gt;"&amp;CH$11,$BH29:$BZ29,"&lt;="&amp;CI$11)</f>
        <v>0</v>
      </c>
      <c r="CJ29">
        <f t="shared" ca="1" si="146"/>
        <v>0</v>
      </c>
      <c r="CK29">
        <f t="shared" ca="1" si="146"/>
        <v>0</v>
      </c>
      <c r="CL29">
        <f t="shared" ca="1" si="146"/>
        <v>0</v>
      </c>
      <c r="CM29">
        <f t="shared" ca="1" si="146"/>
        <v>0</v>
      </c>
      <c r="CN29">
        <f t="shared" ref="CN29:DE29" ca="1" si="147">SUMIFS($V29:$AN29,$BH29:$BZ29,"&gt;"&amp;CM$11,$BH29:$BZ29,"&lt;="&amp;CN$11)</f>
        <v>0</v>
      </c>
      <c r="CO29">
        <f t="shared" ca="1" si="147"/>
        <v>0</v>
      </c>
      <c r="CP29">
        <f t="shared" ca="1" si="147"/>
        <v>0</v>
      </c>
      <c r="CQ29">
        <f t="shared" ca="1" si="147"/>
        <v>0</v>
      </c>
      <c r="CR29">
        <f t="shared" ca="1" si="147"/>
        <v>0</v>
      </c>
      <c r="CS29">
        <f t="shared" ca="1" si="147"/>
        <v>0</v>
      </c>
      <c r="CT29">
        <f t="shared" ca="1" si="147"/>
        <v>0</v>
      </c>
      <c r="CU29">
        <f t="shared" ca="1" si="147"/>
        <v>0</v>
      </c>
      <c r="CV29">
        <f t="shared" ca="1" si="147"/>
        <v>0</v>
      </c>
      <c r="CW29">
        <f t="shared" ca="1" si="147"/>
        <v>0</v>
      </c>
      <c r="CX29">
        <f t="shared" ca="1" si="147"/>
        <v>0</v>
      </c>
      <c r="CY29">
        <f t="shared" ca="1" si="147"/>
        <v>0</v>
      </c>
      <c r="CZ29">
        <f t="shared" ca="1" si="147"/>
        <v>0</v>
      </c>
      <c r="DA29">
        <f t="shared" ca="1" si="147"/>
        <v>0</v>
      </c>
      <c r="DB29">
        <f t="shared" ca="1" si="147"/>
        <v>0</v>
      </c>
      <c r="DC29">
        <f t="shared" ca="1" si="147"/>
        <v>0</v>
      </c>
      <c r="DD29">
        <f t="shared" ca="1" si="147"/>
        <v>1</v>
      </c>
      <c r="DE29">
        <f t="shared" ca="1" si="147"/>
        <v>0</v>
      </c>
      <c r="DF29">
        <f ca="1">SUM(CI29:DE29)</f>
        <v>1</v>
      </c>
      <c r="DG29">
        <f ca="1">COUNTIF(CI29:DE29,"&gt;0")</f>
        <v>1</v>
      </c>
    </row>
    <row r="30" spans="1:111">
      <c r="A30">
        <v>18</v>
      </c>
      <c r="B30" s="3">
        <f t="shared" si="93"/>
        <v>40.264920000000004</v>
      </c>
      <c r="C30" s="53">
        <f t="shared" si="130"/>
        <v>16.5</v>
      </c>
      <c r="D30" s="53">
        <f t="shared" si="130"/>
        <v>16.666666666666668</v>
      </c>
      <c r="E30" s="53">
        <f t="shared" si="130"/>
        <v>16.833333333333332</v>
      </c>
      <c r="F30" s="53">
        <f t="shared" si="130"/>
        <v>17</v>
      </c>
      <c r="G30" s="53">
        <f t="shared" si="130"/>
        <v>17.166666666666668</v>
      </c>
      <c r="H30" s="53">
        <f t="shared" si="130"/>
        <v>17.333333333333332</v>
      </c>
      <c r="I30" s="53">
        <f t="shared" si="130"/>
        <v>17.5</v>
      </c>
      <c r="J30" s="53">
        <f t="shared" si="130"/>
        <v>17.666666666666668</v>
      </c>
      <c r="K30" s="53">
        <f t="shared" si="130"/>
        <v>17.833333333333332</v>
      </c>
      <c r="L30" s="53">
        <f t="shared" si="130"/>
        <v>18</v>
      </c>
      <c r="M30" s="53">
        <f t="shared" si="131"/>
        <v>18.166666666666668</v>
      </c>
      <c r="N30" s="53">
        <f t="shared" si="131"/>
        <v>18.333333333333332</v>
      </c>
      <c r="O30" s="53">
        <f t="shared" si="131"/>
        <v>18.5</v>
      </c>
      <c r="P30" s="53">
        <f t="shared" si="131"/>
        <v>18.666666666666668</v>
      </c>
      <c r="Q30" s="53">
        <f t="shared" si="131"/>
        <v>18.833333333333332</v>
      </c>
      <c r="R30" s="53">
        <f t="shared" si="131"/>
        <v>19</v>
      </c>
      <c r="S30" s="53">
        <f t="shared" si="131"/>
        <v>19.166666666666668</v>
      </c>
      <c r="T30" s="53">
        <f t="shared" si="131"/>
        <v>19.333333333333332</v>
      </c>
      <c r="U30" s="53">
        <f t="shared" si="131"/>
        <v>19.5</v>
      </c>
      <c r="V30" s="60">
        <f t="shared" si="94"/>
        <v>2.3032661316958821E-3</v>
      </c>
      <c r="W30" s="60">
        <f t="shared" si="95"/>
        <v>3.9063991940802463E-3</v>
      </c>
      <c r="X30" s="60">
        <f t="shared" si="96"/>
        <v>8.9204746844596759E-3</v>
      </c>
      <c r="Y30" s="60">
        <f t="shared" si="97"/>
        <v>1.8246367574581437E-2</v>
      </c>
      <c r="Z30" s="60">
        <f t="shared" si="98"/>
        <v>3.3430693684040835E-2</v>
      </c>
      <c r="AA30" s="60">
        <f t="shared" si="99"/>
        <v>5.4865303305523194E-2</v>
      </c>
      <c r="AB30" s="60">
        <f t="shared" si="100"/>
        <v>8.0655876389261777E-2</v>
      </c>
      <c r="AC30" s="60">
        <f t="shared" si="101"/>
        <v>0.10620915776234385</v>
      </c>
      <c r="AD30" s="60">
        <f t="shared" si="102"/>
        <v>0.1252786286631094</v>
      </c>
      <c r="AE30" s="60">
        <f t="shared" si="103"/>
        <v>0.13236766522180732</v>
      </c>
      <c r="AF30" s="60">
        <f t="shared" si="104"/>
        <v>0.12527862866310946</v>
      </c>
      <c r="AG30" s="60">
        <f t="shared" si="105"/>
        <v>0.10620915776234385</v>
      </c>
      <c r="AH30" s="60">
        <f t="shared" si="106"/>
        <v>8.0655876389261749E-2</v>
      </c>
      <c r="AI30" s="60">
        <f t="shared" si="107"/>
        <v>5.4865303305523194E-2</v>
      </c>
      <c r="AJ30" s="60">
        <f t="shared" si="108"/>
        <v>3.3430693684040835E-2</v>
      </c>
      <c r="AK30" s="60">
        <f t="shared" si="109"/>
        <v>1.8246367574581424E-2</v>
      </c>
      <c r="AL30" s="60">
        <f t="shared" si="110"/>
        <v>8.9204746844596672E-3</v>
      </c>
      <c r="AM30" s="60">
        <f t="shared" si="111"/>
        <v>3.9063991940803122E-3</v>
      </c>
      <c r="AN30" s="60">
        <f t="shared" si="112"/>
        <v>2.3032661316958469E-3</v>
      </c>
      <c r="AO30" s="64">
        <f t="shared" si="113"/>
        <v>1.3498980316300933E-3</v>
      </c>
      <c r="AP30" s="64">
        <f t="shared" si="69"/>
        <v>3.8303805675897356E-3</v>
      </c>
      <c r="AQ30" s="64">
        <f t="shared" si="70"/>
        <v>9.815328628645344E-3</v>
      </c>
      <c r="AR30" s="64">
        <f t="shared" si="71"/>
        <v>2.2750131948179219E-2</v>
      </c>
      <c r="AS30" s="64">
        <f t="shared" si="72"/>
        <v>4.7790352272814703E-2</v>
      </c>
      <c r="AT30" s="64">
        <f t="shared" si="73"/>
        <v>9.1211219725867876E-2</v>
      </c>
      <c r="AU30" s="64">
        <f t="shared" si="74"/>
        <v>0.15865525393145699</v>
      </c>
      <c r="AV30" s="64">
        <f t="shared" si="75"/>
        <v>0.2524925375469228</v>
      </c>
      <c r="AW30" s="64">
        <f t="shared" si="76"/>
        <v>0.36944134018176356</v>
      </c>
      <c r="AX30" s="64">
        <f t="shared" si="77"/>
        <v>0.5</v>
      </c>
      <c r="AY30" s="64">
        <f t="shared" si="78"/>
        <v>0.63055865981823644</v>
      </c>
      <c r="AZ30" s="64">
        <f t="shared" si="79"/>
        <v>0.74750746245307709</v>
      </c>
      <c r="BA30" s="64">
        <f t="shared" si="80"/>
        <v>0.84134474606854304</v>
      </c>
      <c r="BB30" s="64">
        <f t="shared" si="81"/>
        <v>0.90878878027413212</v>
      </c>
      <c r="BC30" s="64">
        <f t="shared" si="82"/>
        <v>0.9522096477271853</v>
      </c>
      <c r="BD30" s="64">
        <f t="shared" si="83"/>
        <v>0.97724986805182079</v>
      </c>
      <c r="BE30" s="64">
        <f t="shared" si="84"/>
        <v>0.99018467137135469</v>
      </c>
      <c r="BF30" s="64">
        <f t="shared" si="85"/>
        <v>0.99616961943241022</v>
      </c>
      <c r="BG30" s="64">
        <f t="shared" si="86"/>
        <v>0.9986501019683699</v>
      </c>
      <c r="BH30" s="77">
        <f t="shared" ca="1" si="44"/>
        <v>2050</v>
      </c>
      <c r="BI30" s="77">
        <f t="shared" ca="1" si="45"/>
        <v>2050</v>
      </c>
      <c r="BJ30" s="77">
        <f t="shared" ca="1" si="46"/>
        <v>2050</v>
      </c>
      <c r="BK30" s="77">
        <f t="shared" ca="1" si="47"/>
        <v>2050</v>
      </c>
      <c r="BL30" s="77">
        <f t="shared" ca="1" si="48"/>
        <v>2050</v>
      </c>
      <c r="BM30" s="77">
        <f t="shared" ca="1" si="49"/>
        <v>2050</v>
      </c>
      <c r="BN30" s="77">
        <f t="shared" ca="1" si="50"/>
        <v>2050</v>
      </c>
      <c r="BO30" s="77">
        <f t="shared" ca="1" si="51"/>
        <v>2050</v>
      </c>
      <c r="BP30" s="77">
        <f t="shared" ca="1" si="52"/>
        <v>2050</v>
      </c>
      <c r="BQ30" s="77">
        <f t="shared" ca="1" si="53"/>
        <v>2050</v>
      </c>
      <c r="BR30" s="77">
        <f t="shared" ca="1" si="54"/>
        <v>2050</v>
      </c>
      <c r="BS30" s="77">
        <f t="shared" ca="1" si="55"/>
        <v>2050</v>
      </c>
      <c r="BT30" s="77">
        <f t="shared" ca="1" si="56"/>
        <v>2050</v>
      </c>
      <c r="BU30" s="77">
        <f t="shared" ca="1" si="57"/>
        <v>2050</v>
      </c>
      <c r="BV30" s="77">
        <f t="shared" ca="1" si="58"/>
        <v>2050</v>
      </c>
      <c r="BW30" s="77">
        <f t="shared" ca="1" si="59"/>
        <v>2050</v>
      </c>
      <c r="BX30" s="77">
        <f t="shared" ca="1" si="60"/>
        <v>2050</v>
      </c>
      <c r="BY30" s="77">
        <f t="shared" ca="1" si="61"/>
        <v>2050</v>
      </c>
      <c r="BZ30" s="77">
        <f t="shared" ca="1" si="62"/>
        <v>2050</v>
      </c>
      <c r="CA30">
        <f t="shared" ca="1" si="87"/>
        <v>2050</v>
      </c>
      <c r="CB30">
        <f t="shared" ca="1" si="88"/>
        <v>2050</v>
      </c>
      <c r="CC30">
        <f t="shared" ca="1" si="89"/>
        <v>0</v>
      </c>
      <c r="CD30">
        <f t="shared" ca="1" si="90"/>
        <v>0</v>
      </c>
      <c r="CE30" s="5">
        <f t="shared" ca="1" si="63"/>
        <v>1</v>
      </c>
      <c r="CF30" s="5">
        <f t="shared" ca="1" si="64"/>
        <v>0</v>
      </c>
      <c r="CG30" s="5">
        <f t="shared" ca="1" si="65"/>
        <v>0</v>
      </c>
      <c r="CI30">
        <f t="shared" ref="CI30:CM30" ca="1" si="148">SUMIFS($V30:$AN30,$BH30:$BZ30,"&gt;"&amp;CH$11,$BH30:$BZ30,"&lt;="&amp;CI$11)</f>
        <v>0</v>
      </c>
      <c r="CJ30">
        <f t="shared" ca="1" si="148"/>
        <v>0</v>
      </c>
      <c r="CK30">
        <f t="shared" ca="1" si="148"/>
        <v>0</v>
      </c>
      <c r="CL30">
        <f t="shared" ca="1" si="148"/>
        <v>0</v>
      </c>
      <c r="CM30">
        <f t="shared" ca="1" si="148"/>
        <v>0</v>
      </c>
      <c r="CN30">
        <f t="shared" ref="CN30:DE30" ca="1" si="149">SUMIFS($V30:$AN30,$BH30:$BZ30,"&gt;"&amp;CM$11,$BH30:$BZ30,"&lt;="&amp;CN$11)</f>
        <v>0</v>
      </c>
      <c r="CO30">
        <f t="shared" ca="1" si="149"/>
        <v>0</v>
      </c>
      <c r="CP30">
        <f t="shared" ca="1" si="149"/>
        <v>0</v>
      </c>
      <c r="CQ30">
        <f t="shared" ca="1" si="149"/>
        <v>0</v>
      </c>
      <c r="CR30">
        <f t="shared" ca="1" si="149"/>
        <v>0</v>
      </c>
      <c r="CS30">
        <f t="shared" ca="1" si="149"/>
        <v>0</v>
      </c>
      <c r="CT30">
        <f t="shared" ca="1" si="149"/>
        <v>0</v>
      </c>
      <c r="CU30">
        <f t="shared" ca="1" si="149"/>
        <v>0</v>
      </c>
      <c r="CV30">
        <f t="shared" ca="1" si="149"/>
        <v>0</v>
      </c>
      <c r="CW30">
        <f t="shared" ca="1" si="149"/>
        <v>0</v>
      </c>
      <c r="CX30">
        <f t="shared" ca="1" si="149"/>
        <v>0</v>
      </c>
      <c r="CY30">
        <f t="shared" ca="1" si="149"/>
        <v>0</v>
      </c>
      <c r="CZ30">
        <f t="shared" ca="1" si="149"/>
        <v>0</v>
      </c>
      <c r="DA30">
        <f t="shared" ca="1" si="149"/>
        <v>0</v>
      </c>
      <c r="DB30">
        <f t="shared" ca="1" si="149"/>
        <v>0</v>
      </c>
      <c r="DC30">
        <f t="shared" ca="1" si="149"/>
        <v>0</v>
      </c>
      <c r="DD30">
        <f t="shared" ca="1" si="149"/>
        <v>1</v>
      </c>
      <c r="DE30">
        <f t="shared" ca="1" si="149"/>
        <v>0</v>
      </c>
      <c r="DF30">
        <f ca="1">SUM(CI30:DE30)</f>
        <v>1</v>
      </c>
      <c r="DG30">
        <f ca="1">COUNTIF(CI30:DE30,"&gt;0")</f>
        <v>1</v>
      </c>
    </row>
    <row r="31" spans="1:111">
      <c r="A31">
        <v>19</v>
      </c>
      <c r="B31" s="3">
        <f t="shared" si="93"/>
        <v>42.501860000000001</v>
      </c>
      <c r="C31" s="53">
        <f t="shared" si="130"/>
        <v>17.5</v>
      </c>
      <c r="D31" s="53">
        <f t="shared" si="130"/>
        <v>17.666666666666668</v>
      </c>
      <c r="E31" s="53">
        <f t="shared" si="130"/>
        <v>17.833333333333332</v>
      </c>
      <c r="F31" s="53">
        <f t="shared" si="130"/>
        <v>18</v>
      </c>
      <c r="G31" s="53">
        <f t="shared" si="130"/>
        <v>18.166666666666668</v>
      </c>
      <c r="H31" s="53">
        <f t="shared" si="130"/>
        <v>18.333333333333332</v>
      </c>
      <c r="I31" s="53">
        <f t="shared" si="130"/>
        <v>18.5</v>
      </c>
      <c r="J31" s="53">
        <f t="shared" si="130"/>
        <v>18.666666666666668</v>
      </c>
      <c r="K31" s="53">
        <f t="shared" si="130"/>
        <v>18.833333333333332</v>
      </c>
      <c r="L31" s="53">
        <f t="shared" si="130"/>
        <v>19</v>
      </c>
      <c r="M31" s="53">
        <f t="shared" si="131"/>
        <v>19.166666666666668</v>
      </c>
      <c r="N31" s="53">
        <f t="shared" si="131"/>
        <v>19.333333333333332</v>
      </c>
      <c r="O31" s="53">
        <f t="shared" si="131"/>
        <v>19.5</v>
      </c>
      <c r="P31" s="53">
        <f t="shared" si="131"/>
        <v>19.666666666666668</v>
      </c>
      <c r="Q31" s="53">
        <f t="shared" si="131"/>
        <v>19.833333333333332</v>
      </c>
      <c r="R31" s="53">
        <f t="shared" si="131"/>
        <v>20</v>
      </c>
      <c r="S31" s="53">
        <f t="shared" si="131"/>
        <v>20.166666666666668</v>
      </c>
      <c r="T31" s="53">
        <f t="shared" si="131"/>
        <v>20.333333333333332</v>
      </c>
      <c r="U31" s="53">
        <f t="shared" si="131"/>
        <v>20.5</v>
      </c>
      <c r="V31" s="60">
        <f t="shared" si="94"/>
        <v>2.3032661316958821E-3</v>
      </c>
      <c r="W31" s="60">
        <f t="shared" si="95"/>
        <v>3.9063991940802463E-3</v>
      </c>
      <c r="X31" s="60">
        <f t="shared" si="96"/>
        <v>8.9204746844596759E-3</v>
      </c>
      <c r="Y31" s="60">
        <f t="shared" si="97"/>
        <v>1.8246367574581437E-2</v>
      </c>
      <c r="Z31" s="60">
        <f t="shared" si="98"/>
        <v>3.3430693684040835E-2</v>
      </c>
      <c r="AA31" s="60">
        <f t="shared" si="99"/>
        <v>5.4865303305523194E-2</v>
      </c>
      <c r="AB31" s="60">
        <f t="shared" si="100"/>
        <v>8.0655876389261777E-2</v>
      </c>
      <c r="AC31" s="60">
        <f t="shared" si="101"/>
        <v>0.10620915776234385</v>
      </c>
      <c r="AD31" s="60">
        <f t="shared" si="102"/>
        <v>0.1252786286631094</v>
      </c>
      <c r="AE31" s="60">
        <f t="shared" si="103"/>
        <v>0.13236766522180732</v>
      </c>
      <c r="AF31" s="60">
        <f t="shared" si="104"/>
        <v>0.12527862866310946</v>
      </c>
      <c r="AG31" s="60">
        <f t="shared" si="105"/>
        <v>0.10620915776234385</v>
      </c>
      <c r="AH31" s="60">
        <f t="shared" si="106"/>
        <v>8.0655876389261749E-2</v>
      </c>
      <c r="AI31" s="60">
        <f t="shared" si="107"/>
        <v>5.4865303305523194E-2</v>
      </c>
      <c r="AJ31" s="60">
        <f t="shared" si="108"/>
        <v>3.3430693684040835E-2</v>
      </c>
      <c r="AK31" s="60">
        <f t="shared" si="109"/>
        <v>1.8246367574581424E-2</v>
      </c>
      <c r="AL31" s="60">
        <f t="shared" si="110"/>
        <v>8.9204746844596672E-3</v>
      </c>
      <c r="AM31" s="60">
        <f t="shared" si="111"/>
        <v>3.9063991940803122E-3</v>
      </c>
      <c r="AN31" s="60">
        <f t="shared" si="112"/>
        <v>2.3032661316958469E-3</v>
      </c>
      <c r="AO31" s="64">
        <f t="shared" si="113"/>
        <v>1.3498980316300933E-3</v>
      </c>
      <c r="AP31" s="64">
        <f t="shared" si="69"/>
        <v>3.8303805675897356E-3</v>
      </c>
      <c r="AQ31" s="64">
        <f t="shared" si="70"/>
        <v>9.815328628645344E-3</v>
      </c>
      <c r="AR31" s="64">
        <f t="shared" si="71"/>
        <v>2.2750131948179219E-2</v>
      </c>
      <c r="AS31" s="64">
        <f t="shared" si="72"/>
        <v>4.7790352272814703E-2</v>
      </c>
      <c r="AT31" s="64">
        <f t="shared" si="73"/>
        <v>9.1211219725867876E-2</v>
      </c>
      <c r="AU31" s="64">
        <f t="shared" si="74"/>
        <v>0.15865525393145699</v>
      </c>
      <c r="AV31" s="64">
        <f t="shared" si="75"/>
        <v>0.2524925375469228</v>
      </c>
      <c r="AW31" s="64">
        <f t="shared" si="76"/>
        <v>0.36944134018176356</v>
      </c>
      <c r="AX31" s="64">
        <f t="shared" si="77"/>
        <v>0.5</v>
      </c>
      <c r="AY31" s="64">
        <f t="shared" si="78"/>
        <v>0.63055865981823644</v>
      </c>
      <c r="AZ31" s="64">
        <f t="shared" si="79"/>
        <v>0.74750746245307709</v>
      </c>
      <c r="BA31" s="64">
        <f t="shared" si="80"/>
        <v>0.84134474606854304</v>
      </c>
      <c r="BB31" s="64">
        <f t="shared" si="81"/>
        <v>0.90878878027413212</v>
      </c>
      <c r="BC31" s="64">
        <f t="shared" si="82"/>
        <v>0.9522096477271853</v>
      </c>
      <c r="BD31" s="64">
        <f t="shared" si="83"/>
        <v>0.97724986805182079</v>
      </c>
      <c r="BE31" s="64">
        <f t="shared" si="84"/>
        <v>0.99018467137135469</v>
      </c>
      <c r="BF31" s="64">
        <f t="shared" si="85"/>
        <v>0.99616961943241022</v>
      </c>
      <c r="BG31" s="64">
        <f t="shared" si="86"/>
        <v>0.9986501019683699</v>
      </c>
      <c r="BH31" s="77">
        <f t="shared" ca="1" si="44"/>
        <v>2050</v>
      </c>
      <c r="BI31" s="77">
        <f t="shared" ca="1" si="45"/>
        <v>2050</v>
      </c>
      <c r="BJ31" s="77">
        <f t="shared" ca="1" si="46"/>
        <v>2050</v>
      </c>
      <c r="BK31" s="77">
        <f t="shared" ca="1" si="47"/>
        <v>2050</v>
      </c>
      <c r="BL31" s="77">
        <f t="shared" ca="1" si="48"/>
        <v>2050</v>
      </c>
      <c r="BM31" s="77">
        <f t="shared" ca="1" si="49"/>
        <v>2050</v>
      </c>
      <c r="BN31" s="77">
        <f t="shared" ca="1" si="50"/>
        <v>2050</v>
      </c>
      <c r="BO31" s="77">
        <f t="shared" ca="1" si="51"/>
        <v>2050</v>
      </c>
      <c r="BP31" s="77">
        <f t="shared" ca="1" si="52"/>
        <v>2050</v>
      </c>
      <c r="BQ31" s="77">
        <f t="shared" ca="1" si="53"/>
        <v>2050</v>
      </c>
      <c r="BR31" s="77">
        <f t="shared" ca="1" si="54"/>
        <v>2050</v>
      </c>
      <c r="BS31" s="77">
        <f t="shared" ca="1" si="55"/>
        <v>2050</v>
      </c>
      <c r="BT31" s="77">
        <f t="shared" ca="1" si="56"/>
        <v>2050</v>
      </c>
      <c r="BU31" s="77">
        <f t="shared" ca="1" si="57"/>
        <v>2050</v>
      </c>
      <c r="BV31" s="77">
        <f t="shared" ca="1" si="58"/>
        <v>2050</v>
      </c>
      <c r="BW31" s="77">
        <f t="shared" ca="1" si="59"/>
        <v>2050</v>
      </c>
      <c r="BX31" s="77">
        <f t="shared" ca="1" si="60"/>
        <v>2050</v>
      </c>
      <c r="BY31" s="77">
        <f t="shared" ca="1" si="61"/>
        <v>2050</v>
      </c>
      <c r="BZ31" s="77">
        <f t="shared" ca="1" si="62"/>
        <v>2050</v>
      </c>
      <c r="CA31">
        <f t="shared" ca="1" si="87"/>
        <v>2050</v>
      </c>
      <c r="CB31">
        <f t="shared" ca="1" si="88"/>
        <v>2050</v>
      </c>
      <c r="CC31">
        <f t="shared" ca="1" si="89"/>
        <v>0</v>
      </c>
      <c r="CD31">
        <f t="shared" ca="1" si="90"/>
        <v>0</v>
      </c>
      <c r="CE31" s="5">
        <f t="shared" ca="1" si="63"/>
        <v>1</v>
      </c>
      <c r="CF31" s="5">
        <f t="shared" ca="1" si="64"/>
        <v>0</v>
      </c>
      <c r="CG31" s="5">
        <f t="shared" ca="1" si="65"/>
        <v>0</v>
      </c>
      <c r="CI31">
        <f t="shared" ref="CI31:CM31" ca="1" si="150">SUMIFS($V31:$AN31,$BH31:$BZ31,"&gt;"&amp;CH$11,$BH31:$BZ31,"&lt;="&amp;CI$11)</f>
        <v>0</v>
      </c>
      <c r="CJ31">
        <f t="shared" ca="1" si="150"/>
        <v>0</v>
      </c>
      <c r="CK31">
        <f t="shared" ca="1" si="150"/>
        <v>0</v>
      </c>
      <c r="CL31">
        <f t="shared" ca="1" si="150"/>
        <v>0</v>
      </c>
      <c r="CM31">
        <f t="shared" ca="1" si="150"/>
        <v>0</v>
      </c>
      <c r="CN31">
        <f t="shared" ref="CN31:DE31" ca="1" si="151">SUMIFS($V31:$AN31,$BH31:$BZ31,"&gt;"&amp;CM$11,$BH31:$BZ31,"&lt;="&amp;CN$11)</f>
        <v>0</v>
      </c>
      <c r="CO31">
        <f t="shared" ca="1" si="151"/>
        <v>0</v>
      </c>
      <c r="CP31">
        <f t="shared" ca="1" si="151"/>
        <v>0</v>
      </c>
      <c r="CQ31">
        <f t="shared" ca="1" si="151"/>
        <v>0</v>
      </c>
      <c r="CR31">
        <f t="shared" ca="1" si="151"/>
        <v>0</v>
      </c>
      <c r="CS31">
        <f t="shared" ca="1" si="151"/>
        <v>0</v>
      </c>
      <c r="CT31">
        <f t="shared" ca="1" si="151"/>
        <v>0</v>
      </c>
      <c r="CU31">
        <f t="shared" ca="1" si="151"/>
        <v>0</v>
      </c>
      <c r="CV31">
        <f t="shared" ca="1" si="151"/>
        <v>0</v>
      </c>
      <c r="CW31">
        <f t="shared" ca="1" si="151"/>
        <v>0</v>
      </c>
      <c r="CX31">
        <f t="shared" ca="1" si="151"/>
        <v>0</v>
      </c>
      <c r="CY31">
        <f t="shared" ca="1" si="151"/>
        <v>0</v>
      </c>
      <c r="CZ31">
        <f t="shared" ca="1" si="151"/>
        <v>0</v>
      </c>
      <c r="DA31">
        <f t="shared" ca="1" si="151"/>
        <v>0</v>
      </c>
      <c r="DB31">
        <f t="shared" ca="1" si="151"/>
        <v>0</v>
      </c>
      <c r="DC31">
        <f t="shared" ca="1" si="151"/>
        <v>0</v>
      </c>
      <c r="DD31">
        <f t="shared" ca="1" si="151"/>
        <v>1</v>
      </c>
      <c r="DE31">
        <f t="shared" ca="1" si="151"/>
        <v>0</v>
      </c>
      <c r="DF31">
        <f ca="1">SUM(CI31:DE31)</f>
        <v>1</v>
      </c>
      <c r="DG31">
        <f ca="1">COUNTIF(CI31:DE31,"&gt;0")</f>
        <v>1</v>
      </c>
    </row>
    <row r="32" spans="1:111">
      <c r="A32">
        <v>20</v>
      </c>
      <c r="B32" s="3">
        <f t="shared" si="93"/>
        <v>44.738800000000005</v>
      </c>
      <c r="C32" s="53">
        <f t="shared" ref="C32:L37" si="152">MAX(MIN($A32+C$11,sp_max),0)</f>
        <v>18.5</v>
      </c>
      <c r="D32" s="53">
        <f t="shared" si="152"/>
        <v>18.666666666666668</v>
      </c>
      <c r="E32" s="53">
        <f t="shared" si="152"/>
        <v>18.833333333333332</v>
      </c>
      <c r="F32" s="53">
        <f t="shared" si="152"/>
        <v>19</v>
      </c>
      <c r="G32" s="53">
        <f t="shared" si="152"/>
        <v>19.166666666666668</v>
      </c>
      <c r="H32" s="53">
        <f t="shared" si="152"/>
        <v>19.333333333333332</v>
      </c>
      <c r="I32" s="53">
        <f t="shared" si="152"/>
        <v>19.5</v>
      </c>
      <c r="J32" s="53">
        <f t="shared" si="152"/>
        <v>19.666666666666668</v>
      </c>
      <c r="K32" s="53">
        <f t="shared" si="152"/>
        <v>19.833333333333332</v>
      </c>
      <c r="L32" s="53">
        <f t="shared" si="152"/>
        <v>20</v>
      </c>
      <c r="M32" s="53">
        <f t="shared" ref="M32:U37" si="153">MAX(MIN($A32+M$11,sp_max),0)</f>
        <v>20.166666666666668</v>
      </c>
      <c r="N32" s="53">
        <f t="shared" si="153"/>
        <v>20.333333333333332</v>
      </c>
      <c r="O32" s="53">
        <f t="shared" si="153"/>
        <v>20.5</v>
      </c>
      <c r="P32" s="53">
        <f t="shared" si="153"/>
        <v>20.666666666666668</v>
      </c>
      <c r="Q32" s="53">
        <f t="shared" si="153"/>
        <v>20.833333333333332</v>
      </c>
      <c r="R32" s="53">
        <f t="shared" si="153"/>
        <v>21</v>
      </c>
      <c r="S32" s="53">
        <f t="shared" si="153"/>
        <v>21.166666666666668</v>
      </c>
      <c r="T32" s="53">
        <f t="shared" si="153"/>
        <v>21.333333333333332</v>
      </c>
      <c r="U32" s="53">
        <f t="shared" si="153"/>
        <v>21.5</v>
      </c>
      <c r="V32" s="60">
        <f t="shared" si="94"/>
        <v>2.3032661316958821E-3</v>
      </c>
      <c r="W32" s="60">
        <f t="shared" si="95"/>
        <v>3.9063991940802463E-3</v>
      </c>
      <c r="X32" s="60">
        <f t="shared" si="96"/>
        <v>8.9204746844596759E-3</v>
      </c>
      <c r="Y32" s="60">
        <f t="shared" si="97"/>
        <v>1.8246367574581437E-2</v>
      </c>
      <c r="Z32" s="60">
        <f t="shared" si="98"/>
        <v>3.3430693684040835E-2</v>
      </c>
      <c r="AA32" s="60">
        <f t="shared" si="99"/>
        <v>5.4865303305523194E-2</v>
      </c>
      <c r="AB32" s="60">
        <f t="shared" si="100"/>
        <v>8.0655876389261777E-2</v>
      </c>
      <c r="AC32" s="60">
        <f t="shared" si="101"/>
        <v>0.10620915776234385</v>
      </c>
      <c r="AD32" s="60">
        <f t="shared" si="102"/>
        <v>0.1252786286631094</v>
      </c>
      <c r="AE32" s="60">
        <f t="shared" si="103"/>
        <v>0.13236766522180732</v>
      </c>
      <c r="AF32" s="60">
        <f t="shared" si="104"/>
        <v>0.12527862866310946</v>
      </c>
      <c r="AG32" s="60">
        <f t="shared" si="105"/>
        <v>0.10620915776234385</v>
      </c>
      <c r="AH32" s="60">
        <f t="shared" si="106"/>
        <v>8.0655876389261749E-2</v>
      </c>
      <c r="AI32" s="60">
        <f t="shared" si="107"/>
        <v>5.4865303305523194E-2</v>
      </c>
      <c r="AJ32" s="60">
        <f t="shared" si="108"/>
        <v>3.3430693684040835E-2</v>
      </c>
      <c r="AK32" s="60">
        <f t="shared" si="109"/>
        <v>1.8246367574581424E-2</v>
      </c>
      <c r="AL32" s="60">
        <f t="shared" si="110"/>
        <v>8.9204746844596672E-3</v>
      </c>
      <c r="AM32" s="60">
        <f t="shared" si="111"/>
        <v>3.9063991940803122E-3</v>
      </c>
      <c r="AN32" s="60">
        <f t="shared" si="112"/>
        <v>2.3032661316958469E-3</v>
      </c>
      <c r="AO32" s="64">
        <f t="shared" si="113"/>
        <v>1.3498980316300933E-3</v>
      </c>
      <c r="AP32" s="64">
        <f t="shared" si="69"/>
        <v>3.8303805675897356E-3</v>
      </c>
      <c r="AQ32" s="64">
        <f t="shared" si="70"/>
        <v>9.815328628645344E-3</v>
      </c>
      <c r="AR32" s="64">
        <f t="shared" si="71"/>
        <v>2.2750131948179219E-2</v>
      </c>
      <c r="AS32" s="64">
        <f t="shared" si="72"/>
        <v>4.7790352272814703E-2</v>
      </c>
      <c r="AT32" s="64">
        <f t="shared" si="73"/>
        <v>9.1211219725867876E-2</v>
      </c>
      <c r="AU32" s="64">
        <f t="shared" si="74"/>
        <v>0.15865525393145699</v>
      </c>
      <c r="AV32" s="64">
        <f t="shared" si="75"/>
        <v>0.2524925375469228</v>
      </c>
      <c r="AW32" s="64">
        <f t="shared" si="76"/>
        <v>0.36944134018176356</v>
      </c>
      <c r="AX32" s="64">
        <f t="shared" si="77"/>
        <v>0.5</v>
      </c>
      <c r="AY32" s="64">
        <f t="shared" si="78"/>
        <v>0.63055865981823644</v>
      </c>
      <c r="AZ32" s="64">
        <f t="shared" si="79"/>
        <v>0.74750746245307709</v>
      </c>
      <c r="BA32" s="64">
        <f t="shared" si="80"/>
        <v>0.84134474606854304</v>
      </c>
      <c r="BB32" s="64">
        <f t="shared" si="81"/>
        <v>0.90878878027413212</v>
      </c>
      <c r="BC32" s="64">
        <f t="shared" si="82"/>
        <v>0.9522096477271853</v>
      </c>
      <c r="BD32" s="64">
        <f t="shared" si="83"/>
        <v>0.97724986805182079</v>
      </c>
      <c r="BE32" s="64">
        <f t="shared" si="84"/>
        <v>0.99018467137135469</v>
      </c>
      <c r="BF32" s="64">
        <f t="shared" si="85"/>
        <v>0.99616961943241022</v>
      </c>
      <c r="BG32" s="64">
        <f t="shared" si="86"/>
        <v>0.9986501019683699</v>
      </c>
      <c r="BH32" s="77">
        <f t="shared" ca="1" si="44"/>
        <v>2050</v>
      </c>
      <c r="BI32" s="77">
        <f t="shared" ca="1" si="45"/>
        <v>2050</v>
      </c>
      <c r="BJ32" s="77">
        <f t="shared" ca="1" si="46"/>
        <v>2050</v>
      </c>
      <c r="BK32" s="77">
        <f t="shared" ca="1" si="47"/>
        <v>2050</v>
      </c>
      <c r="BL32" s="77">
        <f t="shared" ca="1" si="48"/>
        <v>2050</v>
      </c>
      <c r="BM32" s="77">
        <f t="shared" ca="1" si="49"/>
        <v>2050</v>
      </c>
      <c r="BN32" s="77">
        <f t="shared" ca="1" si="50"/>
        <v>2050</v>
      </c>
      <c r="BO32" s="77">
        <f t="shared" ca="1" si="51"/>
        <v>2050</v>
      </c>
      <c r="BP32" s="77">
        <f t="shared" ca="1" si="52"/>
        <v>2050</v>
      </c>
      <c r="BQ32" s="77">
        <f t="shared" ca="1" si="53"/>
        <v>2050</v>
      </c>
      <c r="BR32" s="77">
        <f t="shared" ca="1" si="54"/>
        <v>2050</v>
      </c>
      <c r="BS32" s="77">
        <f t="shared" ca="1" si="55"/>
        <v>2050</v>
      </c>
      <c r="BT32" s="77">
        <f t="shared" ca="1" si="56"/>
        <v>2050</v>
      </c>
      <c r="BU32" s="77">
        <f t="shared" ca="1" si="57"/>
        <v>2050</v>
      </c>
      <c r="BV32" s="77">
        <f t="shared" ca="1" si="58"/>
        <v>2050</v>
      </c>
      <c r="BW32" s="77">
        <f t="shared" ca="1" si="59"/>
        <v>2050</v>
      </c>
      <c r="BX32" s="77">
        <f t="shared" ca="1" si="60"/>
        <v>2050</v>
      </c>
      <c r="BY32" s="77">
        <f t="shared" ca="1" si="61"/>
        <v>2050</v>
      </c>
      <c r="BZ32" s="77">
        <f t="shared" ca="1" si="62"/>
        <v>2050</v>
      </c>
      <c r="CA32">
        <f t="shared" ca="1" si="87"/>
        <v>2050</v>
      </c>
      <c r="CB32">
        <f t="shared" ca="1" si="88"/>
        <v>2050</v>
      </c>
      <c r="CC32">
        <f t="shared" ca="1" si="89"/>
        <v>0</v>
      </c>
      <c r="CD32">
        <f t="shared" ca="1" si="90"/>
        <v>0</v>
      </c>
      <c r="CE32" s="5">
        <f t="shared" ca="1" si="63"/>
        <v>1</v>
      </c>
      <c r="CF32" s="5">
        <f t="shared" ca="1" si="64"/>
        <v>0</v>
      </c>
      <c r="CG32" s="5">
        <f t="shared" ca="1" si="65"/>
        <v>0</v>
      </c>
      <c r="CI32">
        <f t="shared" ref="CI32:CM32" ca="1" si="154">SUMIFS($V32:$AN32,$BH32:$BZ32,"&gt;"&amp;CH$11,$BH32:$BZ32,"&lt;="&amp;CI$11)</f>
        <v>0</v>
      </c>
      <c r="CJ32">
        <f t="shared" ca="1" si="154"/>
        <v>0</v>
      </c>
      <c r="CK32">
        <f t="shared" ca="1" si="154"/>
        <v>0</v>
      </c>
      <c r="CL32">
        <f t="shared" ca="1" si="154"/>
        <v>0</v>
      </c>
      <c r="CM32">
        <f t="shared" ca="1" si="154"/>
        <v>0</v>
      </c>
      <c r="CN32">
        <f t="shared" ref="CN32:DE32" ca="1" si="155">SUMIFS($V32:$AN32,$BH32:$BZ32,"&gt;"&amp;CM$11,$BH32:$BZ32,"&lt;="&amp;CN$11)</f>
        <v>0</v>
      </c>
      <c r="CO32">
        <f t="shared" ca="1" si="155"/>
        <v>0</v>
      </c>
      <c r="CP32">
        <f t="shared" ca="1" si="155"/>
        <v>0</v>
      </c>
      <c r="CQ32">
        <f t="shared" ca="1" si="155"/>
        <v>0</v>
      </c>
      <c r="CR32">
        <f t="shared" ca="1" si="155"/>
        <v>0</v>
      </c>
      <c r="CS32">
        <f t="shared" ca="1" si="155"/>
        <v>0</v>
      </c>
      <c r="CT32">
        <f t="shared" ca="1" si="155"/>
        <v>0</v>
      </c>
      <c r="CU32">
        <f t="shared" ca="1" si="155"/>
        <v>0</v>
      </c>
      <c r="CV32">
        <f t="shared" ca="1" si="155"/>
        <v>0</v>
      </c>
      <c r="CW32">
        <f t="shared" ca="1" si="155"/>
        <v>0</v>
      </c>
      <c r="CX32">
        <f t="shared" ca="1" si="155"/>
        <v>0</v>
      </c>
      <c r="CY32">
        <f t="shared" ca="1" si="155"/>
        <v>0</v>
      </c>
      <c r="CZ32">
        <f t="shared" ca="1" si="155"/>
        <v>0</v>
      </c>
      <c r="DA32">
        <f t="shared" ca="1" si="155"/>
        <v>0</v>
      </c>
      <c r="DB32">
        <f t="shared" ca="1" si="155"/>
        <v>0</v>
      </c>
      <c r="DC32">
        <f t="shared" ca="1" si="155"/>
        <v>0</v>
      </c>
      <c r="DD32">
        <f t="shared" ca="1" si="155"/>
        <v>1</v>
      </c>
      <c r="DE32">
        <f t="shared" ca="1" si="155"/>
        <v>0</v>
      </c>
      <c r="DF32">
        <f ca="1">SUM(CI32:DE32)</f>
        <v>1</v>
      </c>
      <c r="DG32">
        <f ca="1">COUNTIF(CI32:DE32,"&gt;0")</f>
        <v>1</v>
      </c>
    </row>
    <row r="33" spans="1:111">
      <c r="A33">
        <v>21</v>
      </c>
      <c r="B33" s="3">
        <f t="shared" si="93"/>
        <v>46.975740000000002</v>
      </c>
      <c r="C33" s="53">
        <f t="shared" si="152"/>
        <v>19.5</v>
      </c>
      <c r="D33" s="53">
        <f t="shared" si="152"/>
        <v>19.666666666666668</v>
      </c>
      <c r="E33" s="53">
        <f t="shared" si="152"/>
        <v>19.833333333333332</v>
      </c>
      <c r="F33" s="53">
        <f t="shared" si="152"/>
        <v>20</v>
      </c>
      <c r="G33" s="53">
        <f t="shared" si="152"/>
        <v>20.166666666666668</v>
      </c>
      <c r="H33" s="53">
        <f t="shared" si="152"/>
        <v>20.333333333333332</v>
      </c>
      <c r="I33" s="53">
        <f t="shared" si="152"/>
        <v>20.5</v>
      </c>
      <c r="J33" s="53">
        <f t="shared" si="152"/>
        <v>20.666666666666668</v>
      </c>
      <c r="K33" s="53">
        <f t="shared" si="152"/>
        <v>20.833333333333332</v>
      </c>
      <c r="L33" s="53">
        <f t="shared" si="152"/>
        <v>21</v>
      </c>
      <c r="M33" s="53">
        <f t="shared" si="153"/>
        <v>21.166666666666668</v>
      </c>
      <c r="N33" s="53">
        <f t="shared" si="153"/>
        <v>21.333333333333332</v>
      </c>
      <c r="O33" s="53">
        <f t="shared" si="153"/>
        <v>21.5</v>
      </c>
      <c r="P33" s="53">
        <f t="shared" si="153"/>
        <v>21.666666666666668</v>
      </c>
      <c r="Q33" s="53">
        <f t="shared" si="153"/>
        <v>21.833333333333332</v>
      </c>
      <c r="R33" s="53">
        <f t="shared" si="153"/>
        <v>22</v>
      </c>
      <c r="S33" s="53">
        <f t="shared" si="153"/>
        <v>22.166666666666668</v>
      </c>
      <c r="T33" s="53">
        <f t="shared" si="153"/>
        <v>22.333333333333332</v>
      </c>
      <c r="U33" s="53">
        <f t="shared" si="153"/>
        <v>22.5</v>
      </c>
      <c r="V33" s="60">
        <f t="shared" si="94"/>
        <v>2.3032661316958821E-3</v>
      </c>
      <c r="W33" s="60">
        <f t="shared" si="95"/>
        <v>3.9063991940802463E-3</v>
      </c>
      <c r="X33" s="60">
        <f t="shared" si="96"/>
        <v>8.9204746844596759E-3</v>
      </c>
      <c r="Y33" s="60">
        <f t="shared" si="97"/>
        <v>1.8246367574581437E-2</v>
      </c>
      <c r="Z33" s="60">
        <f t="shared" si="98"/>
        <v>3.3430693684040835E-2</v>
      </c>
      <c r="AA33" s="60">
        <f t="shared" si="99"/>
        <v>5.4865303305523194E-2</v>
      </c>
      <c r="AB33" s="60">
        <f t="shared" si="100"/>
        <v>8.0655876389261777E-2</v>
      </c>
      <c r="AC33" s="60">
        <f t="shared" si="101"/>
        <v>0.10620915776234385</v>
      </c>
      <c r="AD33" s="60">
        <f t="shared" si="102"/>
        <v>0.1252786286631094</v>
      </c>
      <c r="AE33" s="60">
        <f t="shared" si="103"/>
        <v>0.13236766522180732</v>
      </c>
      <c r="AF33" s="60">
        <f t="shared" si="104"/>
        <v>0.12527862866310946</v>
      </c>
      <c r="AG33" s="60">
        <f t="shared" si="105"/>
        <v>0.10620915776234385</v>
      </c>
      <c r="AH33" s="60">
        <f t="shared" si="106"/>
        <v>8.0655876389261749E-2</v>
      </c>
      <c r="AI33" s="60">
        <f t="shared" si="107"/>
        <v>5.4865303305523194E-2</v>
      </c>
      <c r="AJ33" s="60">
        <f t="shared" si="108"/>
        <v>3.3430693684040835E-2</v>
      </c>
      <c r="AK33" s="60">
        <f t="shared" si="109"/>
        <v>1.8246367574581424E-2</v>
      </c>
      <c r="AL33" s="60">
        <f t="shared" si="110"/>
        <v>8.9204746844596672E-3</v>
      </c>
      <c r="AM33" s="60">
        <f t="shared" si="111"/>
        <v>3.9063991940803122E-3</v>
      </c>
      <c r="AN33" s="60">
        <f t="shared" si="112"/>
        <v>2.3032661316958469E-3</v>
      </c>
      <c r="AO33" s="64">
        <f t="shared" si="113"/>
        <v>1.3498980316300933E-3</v>
      </c>
      <c r="AP33" s="64">
        <f t="shared" si="69"/>
        <v>3.8303805675897356E-3</v>
      </c>
      <c r="AQ33" s="64">
        <f t="shared" si="70"/>
        <v>9.815328628645344E-3</v>
      </c>
      <c r="AR33" s="64">
        <f t="shared" si="71"/>
        <v>2.2750131948179219E-2</v>
      </c>
      <c r="AS33" s="64">
        <f t="shared" si="72"/>
        <v>4.7790352272814703E-2</v>
      </c>
      <c r="AT33" s="64">
        <f t="shared" si="73"/>
        <v>9.1211219725867876E-2</v>
      </c>
      <c r="AU33" s="64">
        <f t="shared" si="74"/>
        <v>0.15865525393145699</v>
      </c>
      <c r="AV33" s="64">
        <f t="shared" si="75"/>
        <v>0.2524925375469228</v>
      </c>
      <c r="AW33" s="64">
        <f t="shared" si="76"/>
        <v>0.36944134018176356</v>
      </c>
      <c r="AX33" s="64">
        <f t="shared" si="77"/>
        <v>0.5</v>
      </c>
      <c r="AY33" s="64">
        <f t="shared" si="78"/>
        <v>0.63055865981823644</v>
      </c>
      <c r="AZ33" s="64">
        <f t="shared" si="79"/>
        <v>0.74750746245307709</v>
      </c>
      <c r="BA33" s="64">
        <f t="shared" si="80"/>
        <v>0.84134474606854304</v>
      </c>
      <c r="BB33" s="64">
        <f t="shared" si="81"/>
        <v>0.90878878027413212</v>
      </c>
      <c r="BC33" s="64">
        <f t="shared" si="82"/>
        <v>0.9522096477271853</v>
      </c>
      <c r="BD33" s="64">
        <f t="shared" si="83"/>
        <v>0.97724986805182079</v>
      </c>
      <c r="BE33" s="64">
        <f t="shared" si="84"/>
        <v>0.99018467137135469</v>
      </c>
      <c r="BF33" s="64">
        <f t="shared" si="85"/>
        <v>0.99616961943241022</v>
      </c>
      <c r="BG33" s="64">
        <f t="shared" si="86"/>
        <v>0.9986501019683699</v>
      </c>
      <c r="BH33" s="77">
        <f t="shared" ca="1" si="44"/>
        <v>2050</v>
      </c>
      <c r="BI33" s="77">
        <f t="shared" ca="1" si="45"/>
        <v>2050</v>
      </c>
      <c r="BJ33" s="77">
        <f t="shared" ca="1" si="46"/>
        <v>2050</v>
      </c>
      <c r="BK33" s="77">
        <f t="shared" ca="1" si="47"/>
        <v>2050</v>
      </c>
      <c r="BL33" s="77">
        <f t="shared" ca="1" si="48"/>
        <v>2050</v>
      </c>
      <c r="BM33" s="77">
        <f t="shared" ca="1" si="49"/>
        <v>2050</v>
      </c>
      <c r="BN33" s="77">
        <f t="shared" ca="1" si="50"/>
        <v>2050</v>
      </c>
      <c r="BO33" s="77">
        <f t="shared" ca="1" si="51"/>
        <v>2050</v>
      </c>
      <c r="BP33" s="77">
        <f t="shared" ca="1" si="52"/>
        <v>2050</v>
      </c>
      <c r="BQ33" s="77">
        <f t="shared" ca="1" si="53"/>
        <v>2050</v>
      </c>
      <c r="BR33" s="77">
        <f t="shared" ca="1" si="54"/>
        <v>2050</v>
      </c>
      <c r="BS33" s="77">
        <f t="shared" ca="1" si="55"/>
        <v>2050</v>
      </c>
      <c r="BT33" s="77">
        <f t="shared" ca="1" si="56"/>
        <v>2050</v>
      </c>
      <c r="BU33" s="77">
        <f t="shared" ca="1" si="57"/>
        <v>2050</v>
      </c>
      <c r="BV33" s="77">
        <f t="shared" ca="1" si="58"/>
        <v>2050</v>
      </c>
      <c r="BW33" s="77">
        <f t="shared" ca="1" si="59"/>
        <v>2050</v>
      </c>
      <c r="BX33" s="77">
        <f t="shared" ca="1" si="60"/>
        <v>2050</v>
      </c>
      <c r="BY33" s="77">
        <f t="shared" ca="1" si="61"/>
        <v>2050</v>
      </c>
      <c r="BZ33" s="77">
        <f t="shared" ca="1" si="62"/>
        <v>2050</v>
      </c>
      <c r="CA33">
        <f t="shared" ca="1" si="87"/>
        <v>2050</v>
      </c>
      <c r="CB33">
        <f t="shared" ca="1" si="88"/>
        <v>2050</v>
      </c>
      <c r="CC33">
        <f t="shared" ca="1" si="89"/>
        <v>0</v>
      </c>
      <c r="CD33">
        <f t="shared" ca="1" si="90"/>
        <v>0</v>
      </c>
      <c r="CE33" s="5">
        <f t="shared" ca="1" si="63"/>
        <v>1</v>
      </c>
      <c r="CF33" s="5">
        <f t="shared" ca="1" si="64"/>
        <v>0</v>
      </c>
      <c r="CG33" s="5">
        <f t="shared" ca="1" si="65"/>
        <v>0</v>
      </c>
      <c r="CI33">
        <f t="shared" ref="CI33:CM33" ca="1" si="156">SUMIFS($V33:$AN33,$BH33:$BZ33,"&gt;"&amp;CH$11,$BH33:$BZ33,"&lt;="&amp;CI$11)</f>
        <v>0</v>
      </c>
      <c r="CJ33">
        <f t="shared" ca="1" si="156"/>
        <v>0</v>
      </c>
      <c r="CK33">
        <f t="shared" ca="1" si="156"/>
        <v>0</v>
      </c>
      <c r="CL33">
        <f t="shared" ca="1" si="156"/>
        <v>0</v>
      </c>
      <c r="CM33">
        <f t="shared" ca="1" si="156"/>
        <v>0</v>
      </c>
      <c r="CN33">
        <f t="shared" ref="CN33:DE33" ca="1" si="157">SUMIFS($V33:$AN33,$BH33:$BZ33,"&gt;"&amp;CM$11,$BH33:$BZ33,"&lt;="&amp;CN$11)</f>
        <v>0</v>
      </c>
      <c r="CO33">
        <f t="shared" ca="1" si="157"/>
        <v>0</v>
      </c>
      <c r="CP33">
        <f t="shared" ca="1" si="157"/>
        <v>0</v>
      </c>
      <c r="CQ33">
        <f t="shared" ca="1" si="157"/>
        <v>0</v>
      </c>
      <c r="CR33">
        <f t="shared" ca="1" si="157"/>
        <v>0</v>
      </c>
      <c r="CS33">
        <f t="shared" ca="1" si="157"/>
        <v>0</v>
      </c>
      <c r="CT33">
        <f t="shared" ca="1" si="157"/>
        <v>0</v>
      </c>
      <c r="CU33">
        <f t="shared" ca="1" si="157"/>
        <v>0</v>
      </c>
      <c r="CV33">
        <f t="shared" ca="1" si="157"/>
        <v>0</v>
      </c>
      <c r="CW33">
        <f t="shared" ca="1" si="157"/>
        <v>0</v>
      </c>
      <c r="CX33">
        <f t="shared" ca="1" si="157"/>
        <v>0</v>
      </c>
      <c r="CY33">
        <f t="shared" ca="1" si="157"/>
        <v>0</v>
      </c>
      <c r="CZ33">
        <f t="shared" ca="1" si="157"/>
        <v>0</v>
      </c>
      <c r="DA33">
        <f t="shared" ca="1" si="157"/>
        <v>0</v>
      </c>
      <c r="DB33">
        <f t="shared" ca="1" si="157"/>
        <v>0</v>
      </c>
      <c r="DC33">
        <f t="shared" ca="1" si="157"/>
        <v>0</v>
      </c>
      <c r="DD33">
        <f t="shared" ca="1" si="157"/>
        <v>1</v>
      </c>
      <c r="DE33">
        <f t="shared" ca="1" si="157"/>
        <v>0</v>
      </c>
      <c r="DF33">
        <f ca="1">SUM(CI33:DE33)</f>
        <v>1</v>
      </c>
      <c r="DG33">
        <f ca="1">COUNTIF(CI33:DE33,"&gt;0")</f>
        <v>1</v>
      </c>
    </row>
    <row r="34" spans="1:111">
      <c r="A34">
        <v>22</v>
      </c>
      <c r="B34" s="3">
        <f t="shared" si="93"/>
        <v>49.212680000000006</v>
      </c>
      <c r="C34" s="53">
        <f t="shared" si="152"/>
        <v>20.5</v>
      </c>
      <c r="D34" s="53">
        <f t="shared" si="152"/>
        <v>20.666666666666668</v>
      </c>
      <c r="E34" s="53">
        <f t="shared" si="152"/>
        <v>20.833333333333332</v>
      </c>
      <c r="F34" s="53">
        <f t="shared" si="152"/>
        <v>21</v>
      </c>
      <c r="G34" s="53">
        <f t="shared" si="152"/>
        <v>21.166666666666668</v>
      </c>
      <c r="H34" s="53">
        <f t="shared" si="152"/>
        <v>21.333333333333332</v>
      </c>
      <c r="I34" s="53">
        <f t="shared" si="152"/>
        <v>21.5</v>
      </c>
      <c r="J34" s="53">
        <f t="shared" si="152"/>
        <v>21.666666666666668</v>
      </c>
      <c r="K34" s="53">
        <f t="shared" si="152"/>
        <v>21.833333333333332</v>
      </c>
      <c r="L34" s="53">
        <f t="shared" si="152"/>
        <v>22</v>
      </c>
      <c r="M34" s="53">
        <f t="shared" si="153"/>
        <v>22.166666666666668</v>
      </c>
      <c r="N34" s="53">
        <f t="shared" si="153"/>
        <v>22.333333333333332</v>
      </c>
      <c r="O34" s="53">
        <f t="shared" si="153"/>
        <v>22.5</v>
      </c>
      <c r="P34" s="53">
        <f t="shared" si="153"/>
        <v>22.666666666666668</v>
      </c>
      <c r="Q34" s="53">
        <f t="shared" si="153"/>
        <v>22.833333333333332</v>
      </c>
      <c r="R34" s="53">
        <f t="shared" si="153"/>
        <v>23</v>
      </c>
      <c r="S34" s="53">
        <f t="shared" si="153"/>
        <v>23.166666666666668</v>
      </c>
      <c r="T34" s="53">
        <f t="shared" si="153"/>
        <v>23.333333333333332</v>
      </c>
      <c r="U34" s="53">
        <f t="shared" si="153"/>
        <v>23.5</v>
      </c>
      <c r="V34" s="60">
        <f t="shared" si="94"/>
        <v>2.3032661316958821E-3</v>
      </c>
      <c r="W34" s="60">
        <f t="shared" si="95"/>
        <v>3.9063991940802463E-3</v>
      </c>
      <c r="X34" s="60">
        <f t="shared" si="96"/>
        <v>8.9204746844596759E-3</v>
      </c>
      <c r="Y34" s="60">
        <f t="shared" si="97"/>
        <v>1.8246367574581437E-2</v>
      </c>
      <c r="Z34" s="60">
        <f t="shared" si="98"/>
        <v>3.3430693684040835E-2</v>
      </c>
      <c r="AA34" s="60">
        <f t="shared" si="99"/>
        <v>5.4865303305523194E-2</v>
      </c>
      <c r="AB34" s="60">
        <f t="shared" si="100"/>
        <v>8.0655876389261777E-2</v>
      </c>
      <c r="AC34" s="60">
        <f t="shared" si="101"/>
        <v>0.10620915776234385</v>
      </c>
      <c r="AD34" s="60">
        <f t="shared" si="102"/>
        <v>0.1252786286631094</v>
      </c>
      <c r="AE34" s="60">
        <f t="shared" si="103"/>
        <v>0.13236766522180732</v>
      </c>
      <c r="AF34" s="60">
        <f t="shared" si="104"/>
        <v>0.12527862866310946</v>
      </c>
      <c r="AG34" s="60">
        <f t="shared" si="105"/>
        <v>0.10620915776234385</v>
      </c>
      <c r="AH34" s="60">
        <f t="shared" si="106"/>
        <v>8.0655876389261749E-2</v>
      </c>
      <c r="AI34" s="60">
        <f t="shared" si="107"/>
        <v>5.4865303305523194E-2</v>
      </c>
      <c r="AJ34" s="60">
        <f t="shared" si="108"/>
        <v>3.3430693684040835E-2</v>
      </c>
      <c r="AK34" s="60">
        <f t="shared" si="109"/>
        <v>1.8246367574581424E-2</v>
      </c>
      <c r="AL34" s="60">
        <f t="shared" si="110"/>
        <v>8.9204746844596672E-3</v>
      </c>
      <c r="AM34" s="60">
        <f t="shared" si="111"/>
        <v>3.9063991940803122E-3</v>
      </c>
      <c r="AN34" s="60">
        <f t="shared" si="112"/>
        <v>2.3032661316958469E-3</v>
      </c>
      <c r="AO34" s="64">
        <f t="shared" si="113"/>
        <v>1.3498980316300933E-3</v>
      </c>
      <c r="AP34" s="64">
        <f t="shared" si="69"/>
        <v>3.8303805675897356E-3</v>
      </c>
      <c r="AQ34" s="64">
        <f t="shared" si="70"/>
        <v>9.815328628645344E-3</v>
      </c>
      <c r="AR34" s="64">
        <f t="shared" si="71"/>
        <v>2.2750131948179219E-2</v>
      </c>
      <c r="AS34" s="64">
        <f t="shared" si="72"/>
        <v>4.7790352272814703E-2</v>
      </c>
      <c r="AT34" s="64">
        <f t="shared" si="73"/>
        <v>9.1211219725867876E-2</v>
      </c>
      <c r="AU34" s="64">
        <f t="shared" si="74"/>
        <v>0.15865525393145699</v>
      </c>
      <c r="AV34" s="64">
        <f t="shared" si="75"/>
        <v>0.2524925375469228</v>
      </c>
      <c r="AW34" s="64">
        <f t="shared" si="76"/>
        <v>0.36944134018176356</v>
      </c>
      <c r="AX34" s="64">
        <f t="shared" si="77"/>
        <v>0.5</v>
      </c>
      <c r="AY34" s="64">
        <f t="shared" si="78"/>
        <v>0.63055865981823644</v>
      </c>
      <c r="AZ34" s="64">
        <f t="shared" si="79"/>
        <v>0.74750746245307709</v>
      </c>
      <c r="BA34" s="64">
        <f t="shared" si="80"/>
        <v>0.84134474606854304</v>
      </c>
      <c r="BB34" s="64">
        <f t="shared" si="81"/>
        <v>0.90878878027413212</v>
      </c>
      <c r="BC34" s="64">
        <f t="shared" si="82"/>
        <v>0.9522096477271853</v>
      </c>
      <c r="BD34" s="64">
        <f t="shared" si="83"/>
        <v>0.97724986805182079</v>
      </c>
      <c r="BE34" s="64">
        <f t="shared" si="84"/>
        <v>0.99018467137135469</v>
      </c>
      <c r="BF34" s="64">
        <f t="shared" si="85"/>
        <v>0.99616961943241022</v>
      </c>
      <c r="BG34" s="64">
        <f t="shared" si="86"/>
        <v>0.9986501019683699</v>
      </c>
      <c r="BH34" s="77">
        <f t="shared" ca="1" si="44"/>
        <v>2050</v>
      </c>
      <c r="BI34" s="77">
        <f t="shared" ca="1" si="45"/>
        <v>2050</v>
      </c>
      <c r="BJ34" s="77">
        <f t="shared" ca="1" si="46"/>
        <v>2050</v>
      </c>
      <c r="BK34" s="77">
        <f t="shared" ca="1" si="47"/>
        <v>2050</v>
      </c>
      <c r="BL34" s="77">
        <f t="shared" ca="1" si="48"/>
        <v>2050</v>
      </c>
      <c r="BM34" s="77">
        <f t="shared" ca="1" si="49"/>
        <v>2050</v>
      </c>
      <c r="BN34" s="77">
        <f t="shared" ca="1" si="50"/>
        <v>2050</v>
      </c>
      <c r="BO34" s="77">
        <f t="shared" ca="1" si="51"/>
        <v>2050</v>
      </c>
      <c r="BP34" s="77">
        <f t="shared" ca="1" si="52"/>
        <v>2050</v>
      </c>
      <c r="BQ34" s="77">
        <f t="shared" ca="1" si="53"/>
        <v>2050</v>
      </c>
      <c r="BR34" s="77">
        <f t="shared" ca="1" si="54"/>
        <v>2050</v>
      </c>
      <c r="BS34" s="77">
        <f t="shared" ca="1" si="55"/>
        <v>2050</v>
      </c>
      <c r="BT34" s="77">
        <f t="shared" ca="1" si="56"/>
        <v>2050</v>
      </c>
      <c r="BU34" s="77">
        <f t="shared" ca="1" si="57"/>
        <v>2050</v>
      </c>
      <c r="BV34" s="77">
        <f t="shared" ca="1" si="58"/>
        <v>2050</v>
      </c>
      <c r="BW34" s="77">
        <f t="shared" ca="1" si="59"/>
        <v>2050</v>
      </c>
      <c r="BX34" s="77">
        <f t="shared" ca="1" si="60"/>
        <v>2050</v>
      </c>
      <c r="BY34" s="77">
        <f t="shared" ca="1" si="61"/>
        <v>2050</v>
      </c>
      <c r="BZ34" s="77">
        <f t="shared" ca="1" si="62"/>
        <v>2050</v>
      </c>
      <c r="CA34">
        <f t="shared" ca="1" si="87"/>
        <v>2050</v>
      </c>
      <c r="CB34">
        <f t="shared" ca="1" si="88"/>
        <v>2050</v>
      </c>
      <c r="CC34">
        <f t="shared" ca="1" si="89"/>
        <v>0</v>
      </c>
      <c r="CD34">
        <f t="shared" ca="1" si="90"/>
        <v>0</v>
      </c>
      <c r="CE34" s="5">
        <f t="shared" ca="1" si="63"/>
        <v>1</v>
      </c>
      <c r="CF34" s="5">
        <f t="shared" ca="1" si="64"/>
        <v>0</v>
      </c>
      <c r="CG34" s="5">
        <f t="shared" ca="1" si="65"/>
        <v>0</v>
      </c>
      <c r="CI34">
        <f t="shared" ref="CI34:CM34" ca="1" si="158">SUMIFS($V34:$AN34,$BH34:$BZ34,"&gt;"&amp;CH$11,$BH34:$BZ34,"&lt;="&amp;CI$11)</f>
        <v>0</v>
      </c>
      <c r="CJ34">
        <f t="shared" ca="1" si="158"/>
        <v>0</v>
      </c>
      <c r="CK34">
        <f t="shared" ca="1" si="158"/>
        <v>0</v>
      </c>
      <c r="CL34">
        <f t="shared" ca="1" si="158"/>
        <v>0</v>
      </c>
      <c r="CM34">
        <f t="shared" ca="1" si="158"/>
        <v>0</v>
      </c>
      <c r="CN34">
        <f t="shared" ref="CN34:DE34" ca="1" si="159">SUMIFS($V34:$AN34,$BH34:$BZ34,"&gt;"&amp;CM$11,$BH34:$BZ34,"&lt;="&amp;CN$11)</f>
        <v>0</v>
      </c>
      <c r="CO34">
        <f t="shared" ca="1" si="159"/>
        <v>0</v>
      </c>
      <c r="CP34">
        <f t="shared" ca="1" si="159"/>
        <v>0</v>
      </c>
      <c r="CQ34">
        <f t="shared" ca="1" si="159"/>
        <v>0</v>
      </c>
      <c r="CR34">
        <f t="shared" ca="1" si="159"/>
        <v>0</v>
      </c>
      <c r="CS34">
        <f t="shared" ca="1" si="159"/>
        <v>0</v>
      </c>
      <c r="CT34">
        <f t="shared" ca="1" si="159"/>
        <v>0</v>
      </c>
      <c r="CU34">
        <f t="shared" ca="1" si="159"/>
        <v>0</v>
      </c>
      <c r="CV34">
        <f t="shared" ca="1" si="159"/>
        <v>0</v>
      </c>
      <c r="CW34">
        <f t="shared" ca="1" si="159"/>
        <v>0</v>
      </c>
      <c r="CX34">
        <f t="shared" ca="1" si="159"/>
        <v>0</v>
      </c>
      <c r="CY34">
        <f t="shared" ca="1" si="159"/>
        <v>0</v>
      </c>
      <c r="CZ34">
        <f t="shared" ca="1" si="159"/>
        <v>0</v>
      </c>
      <c r="DA34">
        <f t="shared" ca="1" si="159"/>
        <v>0</v>
      </c>
      <c r="DB34">
        <f t="shared" ca="1" si="159"/>
        <v>0</v>
      </c>
      <c r="DC34">
        <f t="shared" ca="1" si="159"/>
        <v>0</v>
      </c>
      <c r="DD34">
        <f t="shared" ca="1" si="159"/>
        <v>1</v>
      </c>
      <c r="DE34">
        <f t="shared" ca="1" si="159"/>
        <v>0</v>
      </c>
      <c r="DF34">
        <f ca="1">SUM(CI34:DE34)</f>
        <v>1</v>
      </c>
      <c r="DG34">
        <f ca="1">COUNTIF(CI34:DE34,"&gt;0")</f>
        <v>1</v>
      </c>
    </row>
    <row r="35" spans="1:111">
      <c r="A35">
        <v>23</v>
      </c>
      <c r="B35" s="3">
        <f t="shared" si="93"/>
        <v>51.449620000000003</v>
      </c>
      <c r="C35" s="53">
        <f t="shared" si="152"/>
        <v>21.5</v>
      </c>
      <c r="D35" s="53">
        <f t="shared" si="152"/>
        <v>21.666666666666668</v>
      </c>
      <c r="E35" s="53">
        <f t="shared" si="152"/>
        <v>21.833333333333332</v>
      </c>
      <c r="F35" s="53">
        <f t="shared" si="152"/>
        <v>22</v>
      </c>
      <c r="G35" s="53">
        <f t="shared" si="152"/>
        <v>22.166666666666668</v>
      </c>
      <c r="H35" s="53">
        <f t="shared" si="152"/>
        <v>22.333333333333332</v>
      </c>
      <c r="I35" s="53">
        <f t="shared" si="152"/>
        <v>22.5</v>
      </c>
      <c r="J35" s="53">
        <f t="shared" si="152"/>
        <v>22.666666666666668</v>
      </c>
      <c r="K35" s="53">
        <f t="shared" si="152"/>
        <v>22.833333333333332</v>
      </c>
      <c r="L35" s="53">
        <f t="shared" si="152"/>
        <v>23</v>
      </c>
      <c r="M35" s="53">
        <f t="shared" si="153"/>
        <v>23.166666666666668</v>
      </c>
      <c r="N35" s="53">
        <f t="shared" si="153"/>
        <v>23.333333333333332</v>
      </c>
      <c r="O35" s="53">
        <f t="shared" si="153"/>
        <v>23.5</v>
      </c>
      <c r="P35" s="53">
        <f t="shared" si="153"/>
        <v>23.666666666666668</v>
      </c>
      <c r="Q35" s="53">
        <f t="shared" si="153"/>
        <v>23.833333333333332</v>
      </c>
      <c r="R35" s="53">
        <f t="shared" si="153"/>
        <v>24</v>
      </c>
      <c r="S35" s="53">
        <f t="shared" si="153"/>
        <v>24.166666666666668</v>
      </c>
      <c r="T35" s="53">
        <f t="shared" si="153"/>
        <v>24.333333333333332</v>
      </c>
      <c r="U35" s="53">
        <f t="shared" si="153"/>
        <v>24.5</v>
      </c>
      <c r="V35" s="60">
        <f t="shared" si="94"/>
        <v>2.3032661316958821E-3</v>
      </c>
      <c r="W35" s="60">
        <f t="shared" si="95"/>
        <v>3.9063991940802463E-3</v>
      </c>
      <c r="X35" s="60">
        <f t="shared" si="96"/>
        <v>8.9204746844596759E-3</v>
      </c>
      <c r="Y35" s="60">
        <f t="shared" si="97"/>
        <v>1.8246367574581437E-2</v>
      </c>
      <c r="Z35" s="60">
        <f t="shared" si="98"/>
        <v>3.3430693684040835E-2</v>
      </c>
      <c r="AA35" s="60">
        <f t="shared" si="99"/>
        <v>5.4865303305523194E-2</v>
      </c>
      <c r="AB35" s="60">
        <f t="shared" si="100"/>
        <v>8.0655876389261777E-2</v>
      </c>
      <c r="AC35" s="60">
        <f t="shared" si="101"/>
        <v>0.10620915776234385</v>
      </c>
      <c r="AD35" s="60">
        <f t="shared" si="102"/>
        <v>0.1252786286631094</v>
      </c>
      <c r="AE35" s="60">
        <f t="shared" si="103"/>
        <v>0.13236766522180732</v>
      </c>
      <c r="AF35" s="60">
        <f t="shared" si="104"/>
        <v>0.12527862866310946</v>
      </c>
      <c r="AG35" s="60">
        <f t="shared" si="105"/>
        <v>0.10620915776234385</v>
      </c>
      <c r="AH35" s="60">
        <f t="shared" si="106"/>
        <v>8.0655876389261749E-2</v>
      </c>
      <c r="AI35" s="60">
        <f t="shared" si="107"/>
        <v>5.4865303305523194E-2</v>
      </c>
      <c r="AJ35" s="60">
        <f t="shared" si="108"/>
        <v>3.3430693684040835E-2</v>
      </c>
      <c r="AK35" s="60">
        <f t="shared" si="109"/>
        <v>1.8246367574581424E-2</v>
      </c>
      <c r="AL35" s="60">
        <f t="shared" si="110"/>
        <v>8.9204746844596672E-3</v>
      </c>
      <c r="AM35" s="60">
        <f t="shared" si="111"/>
        <v>3.9063991940803122E-3</v>
      </c>
      <c r="AN35" s="60">
        <f t="shared" si="112"/>
        <v>2.3032661316958469E-3</v>
      </c>
      <c r="AO35" s="64">
        <f t="shared" si="113"/>
        <v>1.3498980316300933E-3</v>
      </c>
      <c r="AP35" s="64">
        <f t="shared" si="69"/>
        <v>3.8303805675897356E-3</v>
      </c>
      <c r="AQ35" s="64">
        <f t="shared" si="70"/>
        <v>9.815328628645344E-3</v>
      </c>
      <c r="AR35" s="64">
        <f t="shared" si="71"/>
        <v>2.2750131948179219E-2</v>
      </c>
      <c r="AS35" s="64">
        <f t="shared" si="72"/>
        <v>4.7790352272814703E-2</v>
      </c>
      <c r="AT35" s="64">
        <f t="shared" si="73"/>
        <v>9.1211219725867876E-2</v>
      </c>
      <c r="AU35" s="64">
        <f t="shared" si="74"/>
        <v>0.15865525393145699</v>
      </c>
      <c r="AV35" s="64">
        <f t="shared" si="75"/>
        <v>0.2524925375469228</v>
      </c>
      <c r="AW35" s="64">
        <f t="shared" si="76"/>
        <v>0.36944134018176356</v>
      </c>
      <c r="AX35" s="64">
        <f t="shared" si="77"/>
        <v>0.5</v>
      </c>
      <c r="AY35" s="64">
        <f t="shared" si="78"/>
        <v>0.63055865981823644</v>
      </c>
      <c r="AZ35" s="64">
        <f t="shared" si="79"/>
        <v>0.74750746245307709</v>
      </c>
      <c r="BA35" s="64">
        <f t="shared" si="80"/>
        <v>0.84134474606854304</v>
      </c>
      <c r="BB35" s="64">
        <f t="shared" si="81"/>
        <v>0.90878878027413212</v>
      </c>
      <c r="BC35" s="64">
        <f t="shared" si="82"/>
        <v>0.9522096477271853</v>
      </c>
      <c r="BD35" s="64">
        <f t="shared" si="83"/>
        <v>0.97724986805182079</v>
      </c>
      <c r="BE35" s="64">
        <f t="shared" si="84"/>
        <v>0.99018467137135469</v>
      </c>
      <c r="BF35" s="64">
        <f t="shared" si="85"/>
        <v>0.99616961943241022</v>
      </c>
      <c r="BG35" s="64">
        <f t="shared" si="86"/>
        <v>0.9986501019683699</v>
      </c>
      <c r="BH35" s="77">
        <f t="shared" ca="1" si="44"/>
        <v>2050</v>
      </c>
      <c r="BI35" s="77">
        <f t="shared" ca="1" si="45"/>
        <v>2050</v>
      </c>
      <c r="BJ35" s="77">
        <f t="shared" ca="1" si="46"/>
        <v>2050</v>
      </c>
      <c r="BK35" s="77">
        <f t="shared" ca="1" si="47"/>
        <v>2050</v>
      </c>
      <c r="BL35" s="77">
        <f t="shared" ca="1" si="48"/>
        <v>2050</v>
      </c>
      <c r="BM35" s="77">
        <f t="shared" ca="1" si="49"/>
        <v>2050</v>
      </c>
      <c r="BN35" s="77">
        <f t="shared" ca="1" si="50"/>
        <v>2050</v>
      </c>
      <c r="BO35" s="77">
        <f t="shared" ca="1" si="51"/>
        <v>2050</v>
      </c>
      <c r="BP35" s="77">
        <f t="shared" ca="1" si="52"/>
        <v>2050</v>
      </c>
      <c r="BQ35" s="77">
        <f t="shared" ca="1" si="53"/>
        <v>2050</v>
      </c>
      <c r="BR35" s="77">
        <f t="shared" ca="1" si="54"/>
        <v>2050</v>
      </c>
      <c r="BS35" s="77">
        <f t="shared" ca="1" si="55"/>
        <v>2050</v>
      </c>
      <c r="BT35" s="77">
        <f t="shared" ca="1" si="56"/>
        <v>2050</v>
      </c>
      <c r="BU35" s="77">
        <f t="shared" ca="1" si="57"/>
        <v>2050</v>
      </c>
      <c r="BV35" s="77">
        <f t="shared" ca="1" si="58"/>
        <v>2050</v>
      </c>
      <c r="BW35" s="77">
        <f t="shared" ca="1" si="59"/>
        <v>2050</v>
      </c>
      <c r="BX35" s="77">
        <f t="shared" ca="1" si="60"/>
        <v>2050</v>
      </c>
      <c r="BY35" s="77">
        <f t="shared" ca="1" si="61"/>
        <v>2050</v>
      </c>
      <c r="BZ35" s="77">
        <f t="shared" ca="1" si="62"/>
        <v>2050</v>
      </c>
      <c r="CA35">
        <f t="shared" ca="1" si="87"/>
        <v>2050</v>
      </c>
      <c r="CB35">
        <f t="shared" ca="1" si="88"/>
        <v>2050</v>
      </c>
      <c r="CC35">
        <f t="shared" ca="1" si="89"/>
        <v>0</v>
      </c>
      <c r="CD35">
        <f t="shared" ca="1" si="90"/>
        <v>0</v>
      </c>
      <c r="CE35" s="5">
        <f t="shared" ca="1" si="63"/>
        <v>1</v>
      </c>
      <c r="CF35" s="5">
        <f t="shared" ca="1" si="64"/>
        <v>0</v>
      </c>
      <c r="CG35" s="5">
        <f t="shared" ca="1" si="65"/>
        <v>0</v>
      </c>
      <c r="CI35">
        <f t="shared" ref="CI35:CM35" ca="1" si="160">SUMIFS($V35:$AN35,$BH35:$BZ35,"&gt;"&amp;CH$11,$BH35:$BZ35,"&lt;="&amp;CI$11)</f>
        <v>0</v>
      </c>
      <c r="CJ35">
        <f t="shared" ca="1" si="160"/>
        <v>0</v>
      </c>
      <c r="CK35">
        <f t="shared" ca="1" si="160"/>
        <v>0</v>
      </c>
      <c r="CL35">
        <f t="shared" ca="1" si="160"/>
        <v>0</v>
      </c>
      <c r="CM35">
        <f t="shared" ca="1" si="160"/>
        <v>0</v>
      </c>
      <c r="CN35">
        <f t="shared" ref="CN35:DE35" ca="1" si="161">SUMIFS($V35:$AN35,$BH35:$BZ35,"&gt;"&amp;CM$11,$BH35:$BZ35,"&lt;="&amp;CN$11)</f>
        <v>0</v>
      </c>
      <c r="CO35">
        <f t="shared" ca="1" si="161"/>
        <v>0</v>
      </c>
      <c r="CP35">
        <f t="shared" ca="1" si="161"/>
        <v>0</v>
      </c>
      <c r="CQ35">
        <f t="shared" ca="1" si="161"/>
        <v>0</v>
      </c>
      <c r="CR35">
        <f t="shared" ca="1" si="161"/>
        <v>0</v>
      </c>
      <c r="CS35">
        <f t="shared" ca="1" si="161"/>
        <v>0</v>
      </c>
      <c r="CT35">
        <f t="shared" ca="1" si="161"/>
        <v>0</v>
      </c>
      <c r="CU35">
        <f t="shared" ca="1" si="161"/>
        <v>0</v>
      </c>
      <c r="CV35">
        <f t="shared" ca="1" si="161"/>
        <v>0</v>
      </c>
      <c r="CW35">
        <f t="shared" ca="1" si="161"/>
        <v>0</v>
      </c>
      <c r="CX35">
        <f t="shared" ca="1" si="161"/>
        <v>0</v>
      </c>
      <c r="CY35">
        <f t="shared" ca="1" si="161"/>
        <v>0</v>
      </c>
      <c r="CZ35">
        <f t="shared" ca="1" si="161"/>
        <v>0</v>
      </c>
      <c r="DA35">
        <f t="shared" ca="1" si="161"/>
        <v>0</v>
      </c>
      <c r="DB35">
        <f t="shared" ca="1" si="161"/>
        <v>0</v>
      </c>
      <c r="DC35">
        <f t="shared" ca="1" si="161"/>
        <v>0</v>
      </c>
      <c r="DD35">
        <f t="shared" ca="1" si="161"/>
        <v>1</v>
      </c>
      <c r="DE35">
        <f t="shared" ca="1" si="161"/>
        <v>0</v>
      </c>
      <c r="DF35">
        <f ca="1">SUM(CI35:DE35)</f>
        <v>1</v>
      </c>
      <c r="DG35">
        <f ca="1">COUNTIF(CI35:DE35,"&gt;0")</f>
        <v>1</v>
      </c>
    </row>
    <row r="36" spans="1:111">
      <c r="A36">
        <v>24</v>
      </c>
      <c r="B36" s="3">
        <f t="shared" si="93"/>
        <v>53.68656</v>
      </c>
      <c r="C36" s="53">
        <f t="shared" si="152"/>
        <v>22.5</v>
      </c>
      <c r="D36" s="53">
        <f t="shared" si="152"/>
        <v>22.666666666666668</v>
      </c>
      <c r="E36" s="53">
        <f t="shared" si="152"/>
        <v>22.833333333333332</v>
      </c>
      <c r="F36" s="53">
        <f t="shared" si="152"/>
        <v>23</v>
      </c>
      <c r="G36" s="53">
        <f t="shared" si="152"/>
        <v>23.166666666666668</v>
      </c>
      <c r="H36" s="53">
        <f t="shared" si="152"/>
        <v>23.333333333333332</v>
      </c>
      <c r="I36" s="53">
        <f t="shared" si="152"/>
        <v>23.5</v>
      </c>
      <c r="J36" s="53">
        <f t="shared" si="152"/>
        <v>23.666666666666668</v>
      </c>
      <c r="K36" s="53">
        <f t="shared" si="152"/>
        <v>23.833333333333332</v>
      </c>
      <c r="L36" s="53">
        <f t="shared" si="152"/>
        <v>24</v>
      </c>
      <c r="M36" s="53">
        <f t="shared" si="153"/>
        <v>24.166666666666668</v>
      </c>
      <c r="N36" s="53">
        <f t="shared" si="153"/>
        <v>24.333333333333332</v>
      </c>
      <c r="O36" s="53">
        <f t="shared" si="153"/>
        <v>24.5</v>
      </c>
      <c r="P36" s="53">
        <f t="shared" si="153"/>
        <v>24.666666666666668</v>
      </c>
      <c r="Q36" s="53">
        <f t="shared" si="153"/>
        <v>24.833333333333332</v>
      </c>
      <c r="R36" s="53">
        <f t="shared" si="153"/>
        <v>25</v>
      </c>
      <c r="S36" s="53">
        <f t="shared" si="153"/>
        <v>25</v>
      </c>
      <c r="T36" s="53">
        <f t="shared" si="153"/>
        <v>25</v>
      </c>
      <c r="U36" s="53">
        <f t="shared" si="153"/>
        <v>25</v>
      </c>
      <c r="V36" s="60">
        <f t="shared" si="94"/>
        <v>2.3032661316958821E-3</v>
      </c>
      <c r="W36" s="60">
        <f t="shared" si="95"/>
        <v>3.9063991940802463E-3</v>
      </c>
      <c r="X36" s="60">
        <f t="shared" si="96"/>
        <v>8.9204746844596759E-3</v>
      </c>
      <c r="Y36" s="60">
        <f t="shared" si="97"/>
        <v>1.8246367574581437E-2</v>
      </c>
      <c r="Z36" s="60">
        <f t="shared" si="98"/>
        <v>3.3430693684040835E-2</v>
      </c>
      <c r="AA36" s="60">
        <f t="shared" si="99"/>
        <v>5.4865303305523194E-2</v>
      </c>
      <c r="AB36" s="60">
        <f t="shared" si="100"/>
        <v>8.0655876389261777E-2</v>
      </c>
      <c r="AC36" s="60">
        <f t="shared" si="101"/>
        <v>0.10620915776234385</v>
      </c>
      <c r="AD36" s="60">
        <f t="shared" si="102"/>
        <v>0.1252786286631094</v>
      </c>
      <c r="AE36" s="60">
        <f t="shared" si="103"/>
        <v>0.13236766522180732</v>
      </c>
      <c r="AF36" s="60">
        <f t="shared" si="104"/>
        <v>0.12527862866310946</v>
      </c>
      <c r="AG36" s="60">
        <f t="shared" si="105"/>
        <v>0.10620915776234385</v>
      </c>
      <c r="AH36" s="60">
        <f t="shared" si="106"/>
        <v>8.0655876389261749E-2</v>
      </c>
      <c r="AI36" s="60">
        <f t="shared" si="107"/>
        <v>5.4865303305523194E-2</v>
      </c>
      <c r="AJ36" s="60">
        <f t="shared" si="108"/>
        <v>3.3430693684040835E-2</v>
      </c>
      <c r="AK36" s="60">
        <f t="shared" si="109"/>
        <v>1.8246367574581424E-2</v>
      </c>
      <c r="AL36" s="60">
        <f t="shared" si="110"/>
        <v>8.9204746844596672E-3</v>
      </c>
      <c r="AM36" s="60">
        <f t="shared" si="111"/>
        <v>3.9063991940803122E-3</v>
      </c>
      <c r="AN36" s="60">
        <f t="shared" si="112"/>
        <v>2.3032661316958469E-3</v>
      </c>
      <c r="AO36" s="64">
        <f t="shared" si="113"/>
        <v>1.3498980316300933E-3</v>
      </c>
      <c r="AP36" s="64">
        <f t="shared" si="69"/>
        <v>3.8303805675897356E-3</v>
      </c>
      <c r="AQ36" s="64">
        <f t="shared" si="70"/>
        <v>9.815328628645344E-3</v>
      </c>
      <c r="AR36" s="64">
        <f t="shared" si="71"/>
        <v>2.2750131948179219E-2</v>
      </c>
      <c r="AS36" s="64">
        <f t="shared" si="72"/>
        <v>4.7790352272814703E-2</v>
      </c>
      <c r="AT36" s="64">
        <f t="shared" si="73"/>
        <v>9.1211219725867876E-2</v>
      </c>
      <c r="AU36" s="64">
        <f t="shared" si="74"/>
        <v>0.15865525393145699</v>
      </c>
      <c r="AV36" s="64">
        <f t="shared" si="75"/>
        <v>0.2524925375469228</v>
      </c>
      <c r="AW36" s="64">
        <f t="shared" si="76"/>
        <v>0.36944134018176356</v>
      </c>
      <c r="AX36" s="64">
        <f t="shared" si="77"/>
        <v>0.5</v>
      </c>
      <c r="AY36" s="64">
        <f t="shared" si="78"/>
        <v>0.63055865981823644</v>
      </c>
      <c r="AZ36" s="64">
        <f t="shared" si="79"/>
        <v>0.74750746245307709</v>
      </c>
      <c r="BA36" s="64">
        <f t="shared" si="80"/>
        <v>0.84134474606854304</v>
      </c>
      <c r="BB36" s="64">
        <f t="shared" si="81"/>
        <v>0.90878878027413212</v>
      </c>
      <c r="BC36" s="64">
        <f t="shared" si="82"/>
        <v>0.9522096477271853</v>
      </c>
      <c r="BD36" s="64">
        <f t="shared" si="83"/>
        <v>0.97724986805182079</v>
      </c>
      <c r="BE36" s="64">
        <f t="shared" si="84"/>
        <v>0.99018467137135469</v>
      </c>
      <c r="BF36" s="64">
        <f t="shared" si="85"/>
        <v>0.99616961943241022</v>
      </c>
      <c r="BG36" s="64">
        <f t="shared" si="86"/>
        <v>0.9986501019683699</v>
      </c>
      <c r="BH36" s="77">
        <f t="shared" ca="1" si="44"/>
        <v>2050</v>
      </c>
      <c r="BI36" s="77">
        <f t="shared" ca="1" si="45"/>
        <v>2050</v>
      </c>
      <c r="BJ36" s="77">
        <f t="shared" ca="1" si="46"/>
        <v>2050</v>
      </c>
      <c r="BK36" s="77">
        <f t="shared" ca="1" si="47"/>
        <v>2050</v>
      </c>
      <c r="BL36" s="77">
        <f t="shared" ca="1" si="48"/>
        <v>2050</v>
      </c>
      <c r="BM36" s="77">
        <f t="shared" ca="1" si="49"/>
        <v>2050</v>
      </c>
      <c r="BN36" s="77">
        <f t="shared" ca="1" si="50"/>
        <v>2050</v>
      </c>
      <c r="BO36" s="77">
        <f t="shared" ca="1" si="51"/>
        <v>2050</v>
      </c>
      <c r="BP36" s="77">
        <f t="shared" ca="1" si="52"/>
        <v>2050</v>
      </c>
      <c r="BQ36" s="77">
        <f t="shared" ca="1" si="53"/>
        <v>2050</v>
      </c>
      <c r="BR36" s="77">
        <f t="shared" ca="1" si="54"/>
        <v>2050</v>
      </c>
      <c r="BS36" s="77">
        <f t="shared" ca="1" si="55"/>
        <v>2050</v>
      </c>
      <c r="BT36" s="77">
        <f t="shared" ca="1" si="56"/>
        <v>2050</v>
      </c>
      <c r="BU36" s="77">
        <f t="shared" ca="1" si="57"/>
        <v>2050</v>
      </c>
      <c r="BV36" s="77">
        <f t="shared" ca="1" si="58"/>
        <v>2050</v>
      </c>
      <c r="BW36" s="77">
        <f t="shared" ca="1" si="59"/>
        <v>2050</v>
      </c>
      <c r="BX36" s="77">
        <f t="shared" ca="1" si="60"/>
        <v>2050</v>
      </c>
      <c r="BY36" s="77">
        <f t="shared" ca="1" si="61"/>
        <v>2050</v>
      </c>
      <c r="BZ36" s="77">
        <f t="shared" ca="1" si="62"/>
        <v>2050</v>
      </c>
      <c r="CA36">
        <f t="shared" ca="1" si="87"/>
        <v>2050</v>
      </c>
      <c r="CB36">
        <f t="shared" ca="1" si="88"/>
        <v>2050</v>
      </c>
      <c r="CC36">
        <f t="shared" ca="1" si="89"/>
        <v>0</v>
      </c>
      <c r="CD36">
        <f t="shared" ca="1" si="90"/>
        <v>0</v>
      </c>
      <c r="CE36" s="5">
        <f t="shared" ca="1" si="63"/>
        <v>1</v>
      </c>
      <c r="CF36" s="5">
        <f t="shared" ca="1" si="64"/>
        <v>0</v>
      </c>
      <c r="CG36" s="5">
        <f t="shared" ca="1" si="65"/>
        <v>0</v>
      </c>
      <c r="CI36">
        <f t="shared" ref="CI36:CM36" ca="1" si="162">SUMIFS($V36:$AN36,$BH36:$BZ36,"&gt;"&amp;CH$11,$BH36:$BZ36,"&lt;="&amp;CI$11)</f>
        <v>0</v>
      </c>
      <c r="CJ36">
        <f t="shared" ca="1" si="162"/>
        <v>0</v>
      </c>
      <c r="CK36">
        <f t="shared" ca="1" si="162"/>
        <v>0</v>
      </c>
      <c r="CL36">
        <f t="shared" ca="1" si="162"/>
        <v>0</v>
      </c>
      <c r="CM36">
        <f t="shared" ca="1" si="162"/>
        <v>0</v>
      </c>
      <c r="CN36">
        <f t="shared" ref="CN36:DE36" ca="1" si="163">SUMIFS($V36:$AN36,$BH36:$BZ36,"&gt;"&amp;CM$11,$BH36:$BZ36,"&lt;="&amp;CN$11)</f>
        <v>0</v>
      </c>
      <c r="CO36">
        <f t="shared" ca="1" si="163"/>
        <v>0</v>
      </c>
      <c r="CP36">
        <f t="shared" ca="1" si="163"/>
        <v>0</v>
      </c>
      <c r="CQ36">
        <f t="shared" ca="1" si="163"/>
        <v>0</v>
      </c>
      <c r="CR36">
        <f t="shared" ca="1" si="163"/>
        <v>0</v>
      </c>
      <c r="CS36">
        <f t="shared" ca="1" si="163"/>
        <v>0</v>
      </c>
      <c r="CT36">
        <f t="shared" ca="1" si="163"/>
        <v>0</v>
      </c>
      <c r="CU36">
        <f t="shared" ca="1" si="163"/>
        <v>0</v>
      </c>
      <c r="CV36">
        <f t="shared" ca="1" si="163"/>
        <v>0</v>
      </c>
      <c r="CW36">
        <f t="shared" ca="1" si="163"/>
        <v>0</v>
      </c>
      <c r="CX36">
        <f t="shared" ca="1" si="163"/>
        <v>0</v>
      </c>
      <c r="CY36">
        <f t="shared" ca="1" si="163"/>
        <v>0</v>
      </c>
      <c r="CZ36">
        <f t="shared" ca="1" si="163"/>
        <v>0</v>
      </c>
      <c r="DA36">
        <f t="shared" ca="1" si="163"/>
        <v>0</v>
      </c>
      <c r="DB36">
        <f t="shared" ca="1" si="163"/>
        <v>0</v>
      </c>
      <c r="DC36">
        <f t="shared" ca="1" si="163"/>
        <v>0</v>
      </c>
      <c r="DD36">
        <f t="shared" ca="1" si="163"/>
        <v>1</v>
      </c>
      <c r="DE36">
        <f t="shared" ca="1" si="163"/>
        <v>0</v>
      </c>
      <c r="DF36">
        <f ca="1">SUM(CI36:DE36)</f>
        <v>1</v>
      </c>
      <c r="DG36">
        <f ca="1">COUNTIF(CI36:DE36,"&gt;0")</f>
        <v>1</v>
      </c>
    </row>
    <row r="37" spans="1:111">
      <c r="A37">
        <v>25</v>
      </c>
      <c r="B37" s="3">
        <f t="shared" si="93"/>
        <v>55.923500000000004</v>
      </c>
      <c r="C37" s="53">
        <f t="shared" si="152"/>
        <v>23.5</v>
      </c>
      <c r="D37" s="53">
        <f t="shared" si="152"/>
        <v>23.666666666666668</v>
      </c>
      <c r="E37" s="53">
        <f t="shared" si="152"/>
        <v>23.833333333333332</v>
      </c>
      <c r="F37" s="53">
        <f t="shared" si="152"/>
        <v>24</v>
      </c>
      <c r="G37" s="53">
        <f t="shared" si="152"/>
        <v>24.166666666666668</v>
      </c>
      <c r="H37" s="53">
        <f t="shared" si="152"/>
        <v>24.333333333333332</v>
      </c>
      <c r="I37" s="53">
        <f t="shared" si="152"/>
        <v>24.5</v>
      </c>
      <c r="J37" s="53">
        <f t="shared" si="152"/>
        <v>24.666666666666668</v>
      </c>
      <c r="K37" s="53">
        <f t="shared" si="152"/>
        <v>24.833333333333332</v>
      </c>
      <c r="L37" s="53">
        <f t="shared" si="152"/>
        <v>25</v>
      </c>
      <c r="M37" s="53">
        <f t="shared" si="153"/>
        <v>25</v>
      </c>
      <c r="N37" s="53">
        <f t="shared" si="153"/>
        <v>25</v>
      </c>
      <c r="O37" s="53">
        <f t="shared" si="153"/>
        <v>25</v>
      </c>
      <c r="P37" s="53">
        <f t="shared" si="153"/>
        <v>25</v>
      </c>
      <c r="Q37" s="53">
        <f t="shared" si="153"/>
        <v>25</v>
      </c>
      <c r="R37" s="53">
        <f t="shared" si="153"/>
        <v>25</v>
      </c>
      <c r="S37" s="53">
        <f t="shared" si="153"/>
        <v>25</v>
      </c>
      <c r="T37" s="53">
        <f t="shared" si="153"/>
        <v>25</v>
      </c>
      <c r="U37" s="53">
        <f t="shared" si="153"/>
        <v>25</v>
      </c>
      <c r="V37" s="60">
        <f t="shared" si="94"/>
        <v>2.3032661316958821E-3</v>
      </c>
      <c r="W37" s="60">
        <f t="shared" si="95"/>
        <v>3.9063991940802463E-3</v>
      </c>
      <c r="X37" s="60">
        <f t="shared" si="96"/>
        <v>8.9204746844596759E-3</v>
      </c>
      <c r="Y37" s="60">
        <f t="shared" si="97"/>
        <v>1.8246367574581437E-2</v>
      </c>
      <c r="Z37" s="60">
        <f t="shared" si="98"/>
        <v>3.3430693684040835E-2</v>
      </c>
      <c r="AA37" s="60">
        <f t="shared" si="99"/>
        <v>5.4865303305523194E-2</v>
      </c>
      <c r="AB37" s="60">
        <f t="shared" si="100"/>
        <v>8.0655876389261777E-2</v>
      </c>
      <c r="AC37" s="60">
        <f t="shared" si="101"/>
        <v>0.10620915776234385</v>
      </c>
      <c r="AD37" s="60">
        <f t="shared" si="102"/>
        <v>0.1252786286631094</v>
      </c>
      <c r="AE37" s="60">
        <f t="shared" si="103"/>
        <v>0.13236766522180732</v>
      </c>
      <c r="AF37" s="60">
        <f t="shared" si="104"/>
        <v>0.12527862866310946</v>
      </c>
      <c r="AG37" s="60">
        <f t="shared" si="105"/>
        <v>0.10620915776234385</v>
      </c>
      <c r="AH37" s="60">
        <f t="shared" si="106"/>
        <v>8.0655876389261749E-2</v>
      </c>
      <c r="AI37" s="60">
        <f t="shared" si="107"/>
        <v>5.4865303305523194E-2</v>
      </c>
      <c r="AJ37" s="60">
        <f t="shared" si="108"/>
        <v>3.3430693684040835E-2</v>
      </c>
      <c r="AK37" s="60">
        <f t="shared" si="109"/>
        <v>1.8246367574581424E-2</v>
      </c>
      <c r="AL37" s="60">
        <f t="shared" si="110"/>
        <v>8.9204746844596672E-3</v>
      </c>
      <c r="AM37" s="60">
        <f t="shared" si="111"/>
        <v>3.9063991940803122E-3</v>
      </c>
      <c r="AN37" s="60">
        <f t="shared" si="112"/>
        <v>2.3032661316958469E-3</v>
      </c>
      <c r="AO37" s="64">
        <f t="shared" si="113"/>
        <v>1.3498980316300933E-3</v>
      </c>
      <c r="AP37" s="64">
        <f t="shared" si="69"/>
        <v>3.8303805675897356E-3</v>
      </c>
      <c r="AQ37" s="64">
        <f t="shared" si="70"/>
        <v>9.815328628645344E-3</v>
      </c>
      <c r="AR37" s="64">
        <f t="shared" si="71"/>
        <v>2.2750131948179219E-2</v>
      </c>
      <c r="AS37" s="64">
        <f t="shared" si="72"/>
        <v>4.7790352272814703E-2</v>
      </c>
      <c r="AT37" s="64">
        <f t="shared" si="73"/>
        <v>9.1211219725867876E-2</v>
      </c>
      <c r="AU37" s="64">
        <f t="shared" si="74"/>
        <v>0.15865525393145699</v>
      </c>
      <c r="AV37" s="64">
        <f t="shared" si="75"/>
        <v>0.2524925375469228</v>
      </c>
      <c r="AW37" s="64">
        <f t="shared" si="76"/>
        <v>0.36944134018176356</v>
      </c>
      <c r="AX37" s="64">
        <f t="shared" si="77"/>
        <v>0.5</v>
      </c>
      <c r="AY37" s="64">
        <f t="shared" si="78"/>
        <v>0.63055865981823644</v>
      </c>
      <c r="AZ37" s="64">
        <f t="shared" si="79"/>
        <v>0.74750746245307709</v>
      </c>
      <c r="BA37" s="64">
        <f t="shared" si="80"/>
        <v>0.84134474606854304</v>
      </c>
      <c r="BB37" s="64">
        <f t="shared" si="81"/>
        <v>0.90878878027413212</v>
      </c>
      <c r="BC37" s="64">
        <f t="shared" si="82"/>
        <v>0.9522096477271853</v>
      </c>
      <c r="BD37" s="64">
        <f t="shared" si="83"/>
        <v>0.97724986805182079</v>
      </c>
      <c r="BE37" s="64">
        <f t="shared" si="84"/>
        <v>0.99018467137135469</v>
      </c>
      <c r="BF37" s="64">
        <f t="shared" si="85"/>
        <v>0.99616961943241022</v>
      </c>
      <c r="BG37" s="64">
        <f t="shared" si="86"/>
        <v>0.9986501019683699</v>
      </c>
      <c r="BH37" s="77">
        <f t="shared" ca="1" si="44"/>
        <v>2050</v>
      </c>
      <c r="BI37" s="77">
        <f t="shared" ca="1" si="45"/>
        <v>2050</v>
      </c>
      <c r="BJ37" s="77">
        <f t="shared" ca="1" si="46"/>
        <v>2050</v>
      </c>
      <c r="BK37" s="77">
        <f t="shared" ca="1" si="47"/>
        <v>2050</v>
      </c>
      <c r="BL37" s="77">
        <f t="shared" ca="1" si="48"/>
        <v>2050</v>
      </c>
      <c r="BM37" s="77">
        <f t="shared" ca="1" si="49"/>
        <v>2050</v>
      </c>
      <c r="BN37" s="77">
        <f t="shared" ca="1" si="50"/>
        <v>2050</v>
      </c>
      <c r="BO37" s="77">
        <f t="shared" ca="1" si="51"/>
        <v>2050</v>
      </c>
      <c r="BP37" s="77">
        <f t="shared" ca="1" si="52"/>
        <v>2050</v>
      </c>
      <c r="BQ37" s="77">
        <f t="shared" ca="1" si="53"/>
        <v>2050</v>
      </c>
      <c r="BR37" s="77">
        <f t="shared" ca="1" si="54"/>
        <v>2050</v>
      </c>
      <c r="BS37" s="77">
        <f t="shared" ca="1" si="55"/>
        <v>2050</v>
      </c>
      <c r="BT37" s="77">
        <f t="shared" ca="1" si="56"/>
        <v>2050</v>
      </c>
      <c r="BU37" s="77">
        <f t="shared" ca="1" si="57"/>
        <v>2050</v>
      </c>
      <c r="BV37" s="77">
        <f t="shared" ca="1" si="58"/>
        <v>2050</v>
      </c>
      <c r="BW37" s="77">
        <f t="shared" ca="1" si="59"/>
        <v>2050</v>
      </c>
      <c r="BX37" s="77">
        <f t="shared" ca="1" si="60"/>
        <v>2050</v>
      </c>
      <c r="BY37" s="77">
        <f t="shared" ca="1" si="61"/>
        <v>2050</v>
      </c>
      <c r="BZ37" s="77">
        <f t="shared" ca="1" si="62"/>
        <v>2050</v>
      </c>
      <c r="CA37">
        <f t="shared" ca="1" si="87"/>
        <v>2050</v>
      </c>
      <c r="CB37">
        <f t="shared" ca="1" si="88"/>
        <v>2050</v>
      </c>
      <c r="CC37">
        <f t="shared" ca="1" si="89"/>
        <v>0</v>
      </c>
      <c r="CD37">
        <f t="shared" ca="1" si="90"/>
        <v>0</v>
      </c>
      <c r="CE37" s="5">
        <f t="shared" ca="1" si="63"/>
        <v>1</v>
      </c>
      <c r="CF37" s="5">
        <f t="shared" ca="1" si="64"/>
        <v>0</v>
      </c>
      <c r="CG37" s="5">
        <f t="shared" ca="1" si="65"/>
        <v>0</v>
      </c>
      <c r="CI37">
        <f t="shared" ref="CI37:CM37" ca="1" si="164">SUMIFS($V37:$AN37,$BH37:$BZ37,"&gt;"&amp;CH$11,$BH37:$BZ37,"&lt;="&amp;CI$11)</f>
        <v>0</v>
      </c>
      <c r="CJ37">
        <f t="shared" ca="1" si="164"/>
        <v>0</v>
      </c>
      <c r="CK37">
        <f t="shared" ca="1" si="164"/>
        <v>0</v>
      </c>
      <c r="CL37">
        <f t="shared" ca="1" si="164"/>
        <v>0</v>
      </c>
      <c r="CM37">
        <f t="shared" ca="1" si="164"/>
        <v>0</v>
      </c>
      <c r="CN37">
        <f t="shared" ref="CN37:DE37" ca="1" si="165">SUMIFS($V37:$AN37,$BH37:$BZ37,"&gt;"&amp;CM$11,$BH37:$BZ37,"&lt;="&amp;CN$11)</f>
        <v>0</v>
      </c>
      <c r="CO37">
        <f t="shared" ca="1" si="165"/>
        <v>0</v>
      </c>
      <c r="CP37">
        <f t="shared" ca="1" si="165"/>
        <v>0</v>
      </c>
      <c r="CQ37">
        <f t="shared" ca="1" si="165"/>
        <v>0</v>
      </c>
      <c r="CR37">
        <f t="shared" ca="1" si="165"/>
        <v>0</v>
      </c>
      <c r="CS37">
        <f t="shared" ca="1" si="165"/>
        <v>0</v>
      </c>
      <c r="CT37">
        <f t="shared" ca="1" si="165"/>
        <v>0</v>
      </c>
      <c r="CU37">
        <f t="shared" ca="1" si="165"/>
        <v>0</v>
      </c>
      <c r="CV37">
        <f t="shared" ca="1" si="165"/>
        <v>0</v>
      </c>
      <c r="CW37">
        <f t="shared" ca="1" si="165"/>
        <v>0</v>
      </c>
      <c r="CX37">
        <f t="shared" ca="1" si="165"/>
        <v>0</v>
      </c>
      <c r="CY37">
        <f t="shared" ca="1" si="165"/>
        <v>0</v>
      </c>
      <c r="CZ37">
        <f t="shared" ca="1" si="165"/>
        <v>0</v>
      </c>
      <c r="DA37">
        <f t="shared" ca="1" si="165"/>
        <v>0</v>
      </c>
      <c r="DB37">
        <f t="shared" ca="1" si="165"/>
        <v>0</v>
      </c>
      <c r="DC37">
        <f t="shared" ca="1" si="165"/>
        <v>0</v>
      </c>
      <c r="DD37">
        <f t="shared" ca="1" si="165"/>
        <v>1</v>
      </c>
      <c r="DE37">
        <f t="shared" ca="1" si="165"/>
        <v>0</v>
      </c>
      <c r="DF37">
        <f ca="1">SUM(CI37:DE37)</f>
        <v>1</v>
      </c>
      <c r="DG37">
        <f ca="1">COUNTIF(CI37:DE37,"&gt;0")</f>
        <v>1</v>
      </c>
    </row>
    <row r="38" spans="1:111" s="54" customFormat="1">
      <c r="A38" s="54" t="s">
        <v>125</v>
      </c>
      <c r="B38" s="55">
        <f>MAX(A12:A38)</f>
        <v>25</v>
      </c>
      <c r="M38" s="56"/>
    </row>
  </sheetData>
  <mergeCells count="5">
    <mergeCell ref="V10:AN10"/>
    <mergeCell ref="C10:U10"/>
    <mergeCell ref="BH10:BZ10"/>
    <mergeCell ref="AO10:BG10"/>
    <mergeCell ref="CE10:CG10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Z38"/>
  <sheetViews>
    <sheetView tabSelected="1" workbookViewId="0">
      <pane xSplit="2" topLeftCell="DA1" activePane="topRight" state="frozenSplit"/>
      <selection activeCell="A2" sqref="A2"/>
      <selection pane="topRight" activeCell="DJ22" sqref="DJ22"/>
    </sheetView>
  </sheetViews>
  <sheetFormatPr baseColWidth="10" defaultRowHeight="15" outlineLevelCol="1" x14ac:dyDescent="0"/>
  <cols>
    <col min="3" max="3" width="8.33203125" bestFit="1" customWidth="1"/>
    <col min="4" max="4" width="5" customWidth="1"/>
    <col min="5" max="21" width="4.6640625" bestFit="1" customWidth="1"/>
    <col min="22" max="22" width="8.33203125" bestFit="1" customWidth="1"/>
    <col min="23" max="23" width="5.5" customWidth="1"/>
    <col min="24" max="40" width="5.83203125" bestFit="1" customWidth="1"/>
    <col min="41" max="41" width="8.33203125" bestFit="1" customWidth="1"/>
    <col min="42" max="42" width="5.5" customWidth="1"/>
    <col min="43" max="59" width="5.83203125" bestFit="1" customWidth="1"/>
    <col min="60" max="60" width="8.33203125" bestFit="1" customWidth="1"/>
    <col min="61" max="61" width="5.5" customWidth="1"/>
    <col min="62" max="78" width="5.83203125" bestFit="1" customWidth="1"/>
    <col min="79" max="79" width="11.83203125" bestFit="1" customWidth="1"/>
    <col min="80" max="80" width="6.1640625" bestFit="1" customWidth="1"/>
    <col min="81" max="87" width="5.5" bestFit="1" customWidth="1"/>
    <col min="88" max="88" width="6.83203125" customWidth="1"/>
    <col min="89" max="90" width="7.6640625" bestFit="1" customWidth="1"/>
    <col min="91" max="91" width="6.1640625" bestFit="1" customWidth="1"/>
    <col min="92" max="97" width="7.6640625" bestFit="1" customWidth="1"/>
    <col min="98" max="104" width="0" hidden="1" customWidth="1" outlineLevel="1"/>
    <col min="105" max="105" width="10.83203125" collapsed="1"/>
    <col min="106" max="128" width="7.33203125" customWidth="1"/>
  </cols>
  <sheetData>
    <row r="2" spans="1:130">
      <c r="A2" t="s">
        <v>119</v>
      </c>
    </row>
    <row r="4" spans="1:130">
      <c r="A4" t="s">
        <v>121</v>
      </c>
    </row>
    <row r="5" spans="1:130">
      <c r="A5" t="s">
        <v>122</v>
      </c>
      <c r="B5">
        <v>1</v>
      </c>
      <c r="C5" t="s">
        <v>81</v>
      </c>
    </row>
    <row r="6" spans="1:130">
      <c r="A6" t="s">
        <v>123</v>
      </c>
      <c r="B6">
        <v>9</v>
      </c>
      <c r="C6" t="s">
        <v>124</v>
      </c>
      <c r="D6">
        <v>3</v>
      </c>
      <c r="E6" t="s">
        <v>122</v>
      </c>
    </row>
    <row r="7" spans="1:130">
      <c r="A7" t="s">
        <v>127</v>
      </c>
      <c r="B7">
        <f>sigma/n_steps*sig_range</f>
        <v>0.33333333333333331</v>
      </c>
    </row>
    <row r="8" spans="1:130">
      <c r="A8" s="50" t="s">
        <v>153</v>
      </c>
      <c r="B8">
        <v>4</v>
      </c>
    </row>
    <row r="9" spans="1:130">
      <c r="B9" s="93"/>
      <c r="CA9" t="s">
        <v>130</v>
      </c>
      <c r="CC9">
        <v>12</v>
      </c>
      <c r="CD9" s="70" t="s">
        <v>131</v>
      </c>
      <c r="CE9" t="str">
        <f ca="1">OFFSET(turb_data_ul,-1,CC9)</f>
        <v>E-82 kW</v>
      </c>
      <c r="CJ9" t="s">
        <v>140</v>
      </c>
      <c r="CK9" s="20">
        <f ca="1">MAX(CJ11:CJ38)</f>
        <v>2050</v>
      </c>
      <c r="CT9" t="s">
        <v>133</v>
      </c>
      <c r="CU9">
        <v>4</v>
      </c>
    </row>
    <row r="10" spans="1:130">
      <c r="A10" t="s">
        <v>120</v>
      </c>
      <c r="C10" s="86" t="s">
        <v>126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5" t="s">
        <v>128</v>
      </c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9" t="s">
        <v>152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8" t="s">
        <v>129</v>
      </c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7" t="s">
        <v>135</v>
      </c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t="s">
        <v>134</v>
      </c>
      <c r="CV10" t="s">
        <v>136</v>
      </c>
      <c r="CX10" s="84" t="s">
        <v>139</v>
      </c>
      <c r="CY10" s="84"/>
      <c r="CZ10" s="84"/>
      <c r="DA10" t="s">
        <v>149</v>
      </c>
    </row>
    <row r="11" spans="1:130" s="16" customFormat="1" ht="16" thickBot="1">
      <c r="A11" s="16" t="s">
        <v>81</v>
      </c>
      <c r="B11" s="16" t="s">
        <v>82</v>
      </c>
      <c r="C11" s="57">
        <f>-sig_range*sigma</f>
        <v>-3</v>
      </c>
      <c r="D11" s="57">
        <f t="shared" ref="D11:U11" si="0">C11+sig_step</f>
        <v>-2.6666666666666665</v>
      </c>
      <c r="E11" s="57">
        <f t="shared" si="0"/>
        <v>-2.333333333333333</v>
      </c>
      <c r="F11" s="57">
        <f t="shared" si="0"/>
        <v>-1.9999999999999998</v>
      </c>
      <c r="G11" s="57">
        <f t="shared" si="0"/>
        <v>-1.6666666666666665</v>
      </c>
      <c r="H11" s="57">
        <f t="shared" si="0"/>
        <v>-1.3333333333333333</v>
      </c>
      <c r="I11" s="57">
        <f t="shared" si="0"/>
        <v>-1</v>
      </c>
      <c r="J11" s="57">
        <f t="shared" si="0"/>
        <v>-0.66666666666666674</v>
      </c>
      <c r="K11" s="57">
        <f t="shared" si="0"/>
        <v>-0.33333333333333343</v>
      </c>
      <c r="L11" s="57">
        <f t="shared" si="0"/>
        <v>0</v>
      </c>
      <c r="M11" s="57">
        <f t="shared" si="0"/>
        <v>0.33333333333333331</v>
      </c>
      <c r="N11" s="57">
        <f t="shared" si="0"/>
        <v>0.66666666666666663</v>
      </c>
      <c r="O11" s="57">
        <f t="shared" si="0"/>
        <v>1</v>
      </c>
      <c r="P11" s="57">
        <f t="shared" si="0"/>
        <v>1.3333333333333333</v>
      </c>
      <c r="Q11" s="57">
        <f t="shared" si="0"/>
        <v>1.6666666666666665</v>
      </c>
      <c r="R11" s="57">
        <f t="shared" si="0"/>
        <v>1.9999999999999998</v>
      </c>
      <c r="S11" s="57">
        <f t="shared" si="0"/>
        <v>2.333333333333333</v>
      </c>
      <c r="T11" s="57">
        <f t="shared" si="0"/>
        <v>2.6666666666666665</v>
      </c>
      <c r="U11" s="57">
        <f t="shared" si="0"/>
        <v>3</v>
      </c>
      <c r="V11" s="58">
        <f>C11</f>
        <v>-3</v>
      </c>
      <c r="W11" s="58">
        <f t="shared" ref="W11:AN11" si="1">D11</f>
        <v>-2.6666666666666665</v>
      </c>
      <c r="X11" s="58">
        <f t="shared" si="1"/>
        <v>-2.333333333333333</v>
      </c>
      <c r="Y11" s="58">
        <f t="shared" si="1"/>
        <v>-1.9999999999999998</v>
      </c>
      <c r="Z11" s="58">
        <f t="shared" si="1"/>
        <v>-1.6666666666666665</v>
      </c>
      <c r="AA11" s="58">
        <f t="shared" si="1"/>
        <v>-1.3333333333333333</v>
      </c>
      <c r="AB11" s="58">
        <f t="shared" si="1"/>
        <v>-1</v>
      </c>
      <c r="AC11" s="58">
        <f t="shared" si="1"/>
        <v>-0.66666666666666674</v>
      </c>
      <c r="AD11" s="58">
        <f t="shared" si="1"/>
        <v>-0.33333333333333343</v>
      </c>
      <c r="AE11" s="58">
        <f t="shared" si="1"/>
        <v>0</v>
      </c>
      <c r="AF11" s="58">
        <f t="shared" si="1"/>
        <v>0.33333333333333331</v>
      </c>
      <c r="AG11" s="58">
        <f t="shared" si="1"/>
        <v>0.66666666666666663</v>
      </c>
      <c r="AH11" s="58">
        <f t="shared" si="1"/>
        <v>1</v>
      </c>
      <c r="AI11" s="58">
        <f t="shared" si="1"/>
        <v>1.3333333333333333</v>
      </c>
      <c r="AJ11" s="58">
        <f t="shared" si="1"/>
        <v>1.6666666666666665</v>
      </c>
      <c r="AK11" s="58">
        <f t="shared" si="1"/>
        <v>1.9999999999999998</v>
      </c>
      <c r="AL11" s="58">
        <f t="shared" si="1"/>
        <v>2.333333333333333</v>
      </c>
      <c r="AM11" s="58">
        <f t="shared" si="1"/>
        <v>2.6666666666666665</v>
      </c>
      <c r="AN11" s="58">
        <f t="shared" si="1"/>
        <v>3</v>
      </c>
      <c r="AO11" s="90">
        <f>V11</f>
        <v>-3</v>
      </c>
      <c r="AP11" s="90">
        <f t="shared" ref="AP11" si="2">W11</f>
        <v>-2.6666666666666665</v>
      </c>
      <c r="AQ11" s="90">
        <f t="shared" ref="AQ11" si="3">X11</f>
        <v>-2.333333333333333</v>
      </c>
      <c r="AR11" s="90">
        <f t="shared" ref="AR11" si="4">Y11</f>
        <v>-1.9999999999999998</v>
      </c>
      <c r="AS11" s="90">
        <f t="shared" ref="AS11" si="5">Z11</f>
        <v>-1.6666666666666665</v>
      </c>
      <c r="AT11" s="90">
        <f t="shared" ref="AT11" si="6">AA11</f>
        <v>-1.3333333333333333</v>
      </c>
      <c r="AU11" s="90">
        <f t="shared" ref="AU11" si="7">AB11</f>
        <v>-1</v>
      </c>
      <c r="AV11" s="90">
        <f t="shared" ref="AV11" si="8">AC11</f>
        <v>-0.66666666666666674</v>
      </c>
      <c r="AW11" s="90">
        <f t="shared" ref="AW11" si="9">AD11</f>
        <v>-0.33333333333333343</v>
      </c>
      <c r="AX11" s="90">
        <f t="shared" ref="AX11" si="10">AE11</f>
        <v>0</v>
      </c>
      <c r="AY11" s="90">
        <f t="shared" ref="AY11" si="11">AF11</f>
        <v>0.33333333333333331</v>
      </c>
      <c r="AZ11" s="90">
        <f t="shared" ref="AZ11" si="12">AG11</f>
        <v>0.66666666666666663</v>
      </c>
      <c r="BA11" s="90">
        <f t="shared" ref="BA11" si="13">AH11</f>
        <v>1</v>
      </c>
      <c r="BB11" s="90">
        <f t="shared" ref="BB11" si="14">AI11</f>
        <v>1.3333333333333333</v>
      </c>
      <c r="BC11" s="90">
        <f t="shared" ref="BC11" si="15">AJ11</f>
        <v>1.6666666666666665</v>
      </c>
      <c r="BD11" s="90">
        <f t="shared" ref="BD11" si="16">AK11</f>
        <v>1.9999999999999998</v>
      </c>
      <c r="BE11" s="90">
        <f t="shared" ref="BE11" si="17">AL11</f>
        <v>2.333333333333333</v>
      </c>
      <c r="BF11" s="90">
        <f t="shared" ref="BF11" si="18">AM11</f>
        <v>2.6666666666666665</v>
      </c>
      <c r="BG11" s="90">
        <f t="shared" ref="BG11" si="19">AN11</f>
        <v>3</v>
      </c>
      <c r="BH11" s="62">
        <f>V11</f>
        <v>-3</v>
      </c>
      <c r="BI11" s="62">
        <f>W11</f>
        <v>-2.6666666666666665</v>
      </c>
      <c r="BJ11" s="62">
        <f>X11</f>
        <v>-2.333333333333333</v>
      </c>
      <c r="BK11" s="62">
        <f>Y11</f>
        <v>-1.9999999999999998</v>
      </c>
      <c r="BL11" s="62">
        <f>Z11</f>
        <v>-1.6666666666666665</v>
      </c>
      <c r="BM11" s="62">
        <f>AA11</f>
        <v>-1.3333333333333333</v>
      </c>
      <c r="BN11" s="62">
        <f>AB11</f>
        <v>-1</v>
      </c>
      <c r="BO11" s="62">
        <f>AC11</f>
        <v>-0.66666666666666674</v>
      </c>
      <c r="BP11" s="62">
        <f>AD11</f>
        <v>-0.33333333333333343</v>
      </c>
      <c r="BQ11" s="62">
        <f>AE11</f>
        <v>0</v>
      </c>
      <c r="BR11" s="62">
        <f>AF11</f>
        <v>0.33333333333333331</v>
      </c>
      <c r="BS11" s="62">
        <f>AG11</f>
        <v>0.66666666666666663</v>
      </c>
      <c r="BT11" s="62">
        <f>AH11</f>
        <v>1</v>
      </c>
      <c r="BU11" s="62">
        <f>AI11</f>
        <v>1.3333333333333333</v>
      </c>
      <c r="BV11" s="62">
        <f>AJ11</f>
        <v>1.6666666666666665</v>
      </c>
      <c r="BW11" s="62">
        <f>AK11</f>
        <v>1.9999999999999998</v>
      </c>
      <c r="BX11" s="62">
        <f>AL11</f>
        <v>2.333333333333333</v>
      </c>
      <c r="BY11" s="62">
        <f>AM11</f>
        <v>2.6666666666666665</v>
      </c>
      <c r="BZ11" s="62">
        <f>AN11</f>
        <v>3</v>
      </c>
      <c r="CA11" s="59">
        <f>V11</f>
        <v>-3</v>
      </c>
      <c r="CB11" s="59">
        <f>W11</f>
        <v>-2.6666666666666665</v>
      </c>
      <c r="CC11" s="59">
        <f>X11</f>
        <v>-2.333333333333333</v>
      </c>
      <c r="CD11" s="59">
        <f>Y11</f>
        <v>-1.9999999999999998</v>
      </c>
      <c r="CE11" s="59">
        <f>Z11</f>
        <v>-1.6666666666666665</v>
      </c>
      <c r="CF11" s="59">
        <f>AA11</f>
        <v>-1.3333333333333333</v>
      </c>
      <c r="CG11" s="59">
        <f>AB11</f>
        <v>-1</v>
      </c>
      <c r="CH11" s="59">
        <f>AC11</f>
        <v>-0.66666666666666674</v>
      </c>
      <c r="CI11" s="59">
        <f>AD11</f>
        <v>-0.33333333333333343</v>
      </c>
      <c r="CJ11" s="59">
        <f>AE11</f>
        <v>0</v>
      </c>
      <c r="CK11" s="59">
        <f>AF11</f>
        <v>0.33333333333333331</v>
      </c>
      <c r="CL11" s="59">
        <f>AG11</f>
        <v>0.66666666666666663</v>
      </c>
      <c r="CM11" s="59">
        <f>AH11</f>
        <v>1</v>
      </c>
      <c r="CN11" s="59">
        <f>AI11</f>
        <v>1.3333333333333333</v>
      </c>
      <c r="CO11" s="59">
        <f>AJ11</f>
        <v>1.6666666666666665</v>
      </c>
      <c r="CP11" s="59">
        <f>AK11</f>
        <v>1.9999999999999998</v>
      </c>
      <c r="CQ11" s="59">
        <f>AL11</f>
        <v>2.333333333333333</v>
      </c>
      <c r="CR11" s="59">
        <f>AM11</f>
        <v>2.6666666666666665</v>
      </c>
      <c r="CS11" s="59">
        <f>AN11</f>
        <v>3</v>
      </c>
      <c r="CT11" s="78">
        <f ca="1">OFFSET($BQ$12,0,-$CU$9)</f>
        <v>9.1211219725867876E-2</v>
      </c>
      <c r="CU11" s="78">
        <f ca="1">OFFSET($BQ$12,0,$CU$9)</f>
        <v>0.90878878027413212</v>
      </c>
      <c r="CV11" s="79" t="s">
        <v>137</v>
      </c>
      <c r="CW11" s="79" t="s">
        <v>138</v>
      </c>
      <c r="CX11" s="79" t="s">
        <v>141</v>
      </c>
      <c r="CY11" s="79" t="s">
        <v>142</v>
      </c>
      <c r="CZ11" s="79" t="s">
        <v>143</v>
      </c>
      <c r="DA11" s="16">
        <v>-1</v>
      </c>
      <c r="DB11" s="16">
        <v>0</v>
      </c>
      <c r="DC11" s="16">
        <v>100</v>
      </c>
      <c r="DD11" s="16">
        <v>200</v>
      </c>
      <c r="DE11" s="16">
        <v>300</v>
      </c>
      <c r="DF11" s="16">
        <v>400</v>
      </c>
      <c r="DG11" s="16">
        <v>500</v>
      </c>
      <c r="DH11" s="16">
        <v>600</v>
      </c>
      <c r="DI11" s="16">
        <v>700</v>
      </c>
      <c r="DJ11" s="16">
        <v>800</v>
      </c>
      <c r="DK11" s="16">
        <v>900</v>
      </c>
      <c r="DL11" s="16">
        <v>1000</v>
      </c>
      <c r="DM11" s="16">
        <v>1100</v>
      </c>
      <c r="DN11" s="16">
        <v>1200</v>
      </c>
      <c r="DO11" s="16">
        <v>1300</v>
      </c>
      <c r="DP11" s="16">
        <v>1400</v>
      </c>
      <c r="DQ11" s="16">
        <v>1500</v>
      </c>
      <c r="DR11" s="16">
        <v>1600</v>
      </c>
      <c r="DS11" s="16">
        <v>1700</v>
      </c>
      <c r="DT11" s="16">
        <v>1800</v>
      </c>
      <c r="DU11" s="16">
        <v>1900</v>
      </c>
      <c r="DV11" s="16">
        <v>2000</v>
      </c>
      <c r="DW11" s="16">
        <v>2100</v>
      </c>
      <c r="DX11" s="16">
        <v>2200</v>
      </c>
      <c r="DY11" s="16" t="s">
        <v>150</v>
      </c>
      <c r="DZ11" s="16" t="s">
        <v>151</v>
      </c>
    </row>
    <row r="12" spans="1:130">
      <c r="A12">
        <v>0</v>
      </c>
      <c r="B12" s="3">
        <f>A12*2.23694</f>
        <v>0</v>
      </c>
      <c r="C12" s="53">
        <f t="shared" ref="C12:L21" si="20">MAX(MIN($A12+C$11,sp_max),0)</f>
        <v>0</v>
      </c>
      <c r="D12" s="53">
        <f t="shared" si="20"/>
        <v>0</v>
      </c>
      <c r="E12" s="53">
        <f t="shared" si="20"/>
        <v>0</v>
      </c>
      <c r="F12" s="53">
        <f t="shared" si="20"/>
        <v>0</v>
      </c>
      <c r="G12" s="53">
        <f t="shared" si="20"/>
        <v>0</v>
      </c>
      <c r="H12" s="53">
        <f t="shared" si="20"/>
        <v>0</v>
      </c>
      <c r="I12" s="53">
        <f t="shared" si="20"/>
        <v>0</v>
      </c>
      <c r="J12" s="53">
        <f t="shared" si="20"/>
        <v>0</v>
      </c>
      <c r="K12" s="53">
        <f t="shared" si="20"/>
        <v>0</v>
      </c>
      <c r="L12" s="53">
        <f t="shared" si="20"/>
        <v>0</v>
      </c>
      <c r="M12" s="53">
        <f t="shared" ref="M12:U21" si="21">MAX(MIN($A12+M$11,sp_max),0)</f>
        <v>0.33333333333333331</v>
      </c>
      <c r="N12" s="53">
        <f t="shared" si="21"/>
        <v>0.66666666666666663</v>
      </c>
      <c r="O12" s="53">
        <f t="shared" si="21"/>
        <v>1</v>
      </c>
      <c r="P12" s="53">
        <f t="shared" si="21"/>
        <v>1.3333333333333333</v>
      </c>
      <c r="Q12" s="53">
        <f t="shared" si="21"/>
        <v>1.6666666666666665</v>
      </c>
      <c r="R12" s="53">
        <f t="shared" si="21"/>
        <v>1.9999999999999998</v>
      </c>
      <c r="S12" s="53">
        <f t="shared" si="21"/>
        <v>2.333333333333333</v>
      </c>
      <c r="T12" s="53">
        <f t="shared" si="21"/>
        <v>2.6666666666666665</v>
      </c>
      <c r="U12" s="53">
        <f t="shared" si="21"/>
        <v>3</v>
      </c>
      <c r="V12" s="61">
        <f>_xlfn.NORM.DIST(V11+sig_step/2,0,sigma,TRUE)</f>
        <v>2.3032661316958821E-3</v>
      </c>
      <c r="W12" s="61">
        <f t="shared" ref="W12:AM12" si="22">_xlfn.NORM.DIST(W11+sig_step/2,0,sigma,TRUE)-_xlfn.NORM.DIST(W11-sig_step/2,0,sigma,TRUE)</f>
        <v>3.9063991940802463E-3</v>
      </c>
      <c r="X12" s="61">
        <f t="shared" si="22"/>
        <v>8.9204746844596759E-3</v>
      </c>
      <c r="Y12" s="61">
        <f t="shared" si="22"/>
        <v>1.8246367574581437E-2</v>
      </c>
      <c r="Z12" s="61">
        <f t="shared" si="22"/>
        <v>3.3430693684040835E-2</v>
      </c>
      <c r="AA12" s="61">
        <f t="shared" si="22"/>
        <v>5.4865303305523194E-2</v>
      </c>
      <c r="AB12" s="61">
        <f t="shared" si="22"/>
        <v>8.0655876389261777E-2</v>
      </c>
      <c r="AC12" s="61">
        <f t="shared" si="22"/>
        <v>0.10620915776234385</v>
      </c>
      <c r="AD12" s="61">
        <f t="shared" si="22"/>
        <v>0.1252786286631094</v>
      </c>
      <c r="AE12" s="61">
        <f t="shared" si="22"/>
        <v>0.13236766522180732</v>
      </c>
      <c r="AF12" s="61">
        <f t="shared" si="22"/>
        <v>0.12527862866310946</v>
      </c>
      <c r="AG12" s="61">
        <f t="shared" si="22"/>
        <v>0.10620915776234385</v>
      </c>
      <c r="AH12" s="61">
        <f t="shared" si="22"/>
        <v>8.0655876389261749E-2</v>
      </c>
      <c r="AI12" s="61">
        <f t="shared" si="22"/>
        <v>5.4865303305523194E-2</v>
      </c>
      <c r="AJ12" s="61">
        <f t="shared" si="22"/>
        <v>3.3430693684040835E-2</v>
      </c>
      <c r="AK12" s="61">
        <f t="shared" si="22"/>
        <v>1.8246367574581424E-2</v>
      </c>
      <c r="AL12" s="61">
        <f t="shared" si="22"/>
        <v>8.9204746844596672E-3</v>
      </c>
      <c r="AM12" s="61">
        <f t="shared" si="22"/>
        <v>3.9063991940803122E-3</v>
      </c>
      <c r="AN12" s="61">
        <f>1-_xlfn.NORM.DIST(AN11-sig_step/2,0,sigma,TRUE)</f>
        <v>2.3032661316958469E-3</v>
      </c>
      <c r="AO12" s="91">
        <f>V12*$B$8</f>
        <v>9.2130645267835282E-3</v>
      </c>
      <c r="AP12" s="91">
        <f>W12*$B$8</f>
        <v>1.5625596776320985E-2</v>
      </c>
      <c r="AQ12" s="91">
        <f>X12*$B$8</f>
        <v>3.5681898737838703E-2</v>
      </c>
      <c r="AR12" s="91">
        <f>Y12*$B$8</f>
        <v>7.298547029832575E-2</v>
      </c>
      <c r="AS12" s="91">
        <f>Z12*$B$8</f>
        <v>0.13372277473616334</v>
      </c>
      <c r="AT12" s="91">
        <f>AA12*$B$8</f>
        <v>0.21946121322209278</v>
      </c>
      <c r="AU12" s="91">
        <f>AB12*$B$8</f>
        <v>0.32262350555704711</v>
      </c>
      <c r="AV12" s="91">
        <f>AC12*$B$8</f>
        <v>0.42483663104937541</v>
      </c>
      <c r="AW12" s="91">
        <f>AD12*$B$8</f>
        <v>0.50111451465243761</v>
      </c>
      <c r="AX12" s="91">
        <f>AE12*$B$8</f>
        <v>0.52947066088722927</v>
      </c>
      <c r="AY12" s="91">
        <f>AF12*$B$8</f>
        <v>0.50111451465243784</v>
      </c>
      <c r="AZ12" s="91">
        <f>AG12*$B$8</f>
        <v>0.42483663104937541</v>
      </c>
      <c r="BA12" s="91">
        <f>AH12*$B$8</f>
        <v>0.322623505557047</v>
      </c>
      <c r="BB12" s="91">
        <f>AI12*$B$8</f>
        <v>0.21946121322209278</v>
      </c>
      <c r="BC12" s="91">
        <f>AJ12*$B$8</f>
        <v>0.13372277473616334</v>
      </c>
      <c r="BD12" s="91">
        <f>AK12*$B$8</f>
        <v>7.2985470298325694E-2</v>
      </c>
      <c r="BE12" s="91">
        <f>AL12*$B$8</f>
        <v>3.5681898737838669E-2</v>
      </c>
      <c r="BF12" s="91">
        <f>AM12*$B$8</f>
        <v>1.5625596776321249E-2</v>
      </c>
      <c r="BG12" s="91">
        <f>AN12*$B$8</f>
        <v>9.2130645267833877E-3</v>
      </c>
      <c r="BH12" s="63">
        <f t="shared" ref="BH12:BZ12" si="23">_xlfn.NORM.DIST(BH11,0,sigma,TRUE)</f>
        <v>1.3498980316300933E-3</v>
      </c>
      <c r="BI12" s="63">
        <f t="shared" si="23"/>
        <v>3.8303805675897356E-3</v>
      </c>
      <c r="BJ12" s="63">
        <f t="shared" si="23"/>
        <v>9.815328628645344E-3</v>
      </c>
      <c r="BK12" s="63">
        <f t="shared" si="23"/>
        <v>2.2750131948179219E-2</v>
      </c>
      <c r="BL12" s="63">
        <f t="shared" si="23"/>
        <v>4.7790352272814703E-2</v>
      </c>
      <c r="BM12" s="63">
        <f t="shared" si="23"/>
        <v>9.1211219725867876E-2</v>
      </c>
      <c r="BN12" s="63">
        <f t="shared" si="23"/>
        <v>0.15865525393145699</v>
      </c>
      <c r="BO12" s="63">
        <f t="shared" si="23"/>
        <v>0.2524925375469228</v>
      </c>
      <c r="BP12" s="63">
        <f t="shared" si="23"/>
        <v>0.36944134018176356</v>
      </c>
      <c r="BQ12" s="63">
        <f t="shared" si="23"/>
        <v>0.5</v>
      </c>
      <c r="BR12" s="63">
        <f t="shared" si="23"/>
        <v>0.63055865981823644</v>
      </c>
      <c r="BS12" s="63">
        <f t="shared" si="23"/>
        <v>0.74750746245307709</v>
      </c>
      <c r="BT12" s="63">
        <f t="shared" si="23"/>
        <v>0.84134474606854304</v>
      </c>
      <c r="BU12" s="63">
        <f t="shared" si="23"/>
        <v>0.90878878027413212</v>
      </c>
      <c r="BV12" s="63">
        <f t="shared" si="23"/>
        <v>0.9522096477271853</v>
      </c>
      <c r="BW12" s="63">
        <f t="shared" si="23"/>
        <v>0.97724986805182079</v>
      </c>
      <c r="BX12" s="63">
        <f t="shared" si="23"/>
        <v>0.99018467137135469</v>
      </c>
      <c r="BY12" s="63">
        <f t="shared" si="23"/>
        <v>0.99616961943241022</v>
      </c>
      <c r="BZ12" s="63">
        <f t="shared" si="23"/>
        <v>0.9986501019683699</v>
      </c>
      <c r="CA12" s="77">
        <f t="shared" ref="CA12:CA37" ca="1" si="24">FORECAST(C12,OFFSET(turb_data_ul,MATCH(C12,turb_ms,1)-1,turb_lookup_col,2),OFFSET(turb_ms,MATCH(C12,turb_ms,1)-1,0,2))</f>
        <v>0</v>
      </c>
      <c r="CB12" s="77">
        <f t="shared" ref="CB12:CB37" ca="1" si="25">FORECAST(D12,OFFSET(turb_data_ul,MATCH(D12,turb_ms,1)-1,turb_lookup_col,2),OFFSET(turb_ms,MATCH(D12,turb_ms,1)-1,0,2))</f>
        <v>0</v>
      </c>
      <c r="CC12" s="77">
        <f t="shared" ref="CC12:CC37" ca="1" si="26">FORECAST(E12,OFFSET(turb_data_ul,MATCH(E12,turb_ms,1)-1,turb_lookup_col,2),OFFSET(turb_ms,MATCH(E12,turb_ms,1)-1,0,2))</f>
        <v>0</v>
      </c>
      <c r="CD12" s="77">
        <f t="shared" ref="CD12:CD37" ca="1" si="27">FORECAST(F12,OFFSET(turb_data_ul,MATCH(F12,turb_ms,1)-1,turb_lookup_col,2),OFFSET(turb_ms,MATCH(F12,turb_ms,1)-1,0,2))</f>
        <v>0</v>
      </c>
      <c r="CE12" s="77">
        <f t="shared" ref="CE12:CE37" ca="1" si="28">FORECAST(G12,OFFSET(turb_data_ul,MATCH(G12,turb_ms,1)-1,turb_lookup_col,2),OFFSET(turb_ms,MATCH(G12,turb_ms,1)-1,0,2))</f>
        <v>0</v>
      </c>
      <c r="CF12" s="77">
        <f t="shared" ref="CF12:CF37" ca="1" si="29">FORECAST(H12,OFFSET(turb_data_ul,MATCH(H12,turb_ms,1)-1,turb_lookup_col,2),OFFSET(turb_ms,MATCH(H12,turb_ms,1)-1,0,2))</f>
        <v>0</v>
      </c>
      <c r="CG12" s="77">
        <f t="shared" ref="CG12:CG37" ca="1" si="30">FORECAST(I12,OFFSET(turb_data_ul,MATCH(I12,turb_ms,1)-1,turb_lookup_col,2),OFFSET(turb_ms,MATCH(I12,turb_ms,1)-1,0,2))</f>
        <v>0</v>
      </c>
      <c r="CH12" s="77">
        <f t="shared" ref="CH12:CH37" ca="1" si="31">FORECAST(J12,OFFSET(turb_data_ul,MATCH(J12,turb_ms,1)-1,turb_lookup_col,2),OFFSET(turb_ms,MATCH(J12,turb_ms,1)-1,0,2))</f>
        <v>0</v>
      </c>
      <c r="CI12" s="77">
        <f t="shared" ref="CI12:CI37" ca="1" si="32">FORECAST(K12,OFFSET(turb_data_ul,MATCH(K12,turb_ms,1)-1,turb_lookup_col,2),OFFSET(turb_ms,MATCH(K12,turb_ms,1)-1,0,2))</f>
        <v>0</v>
      </c>
      <c r="CJ12" s="77">
        <f t="shared" ref="CJ12:CJ37" ca="1" si="33">FORECAST(L12,OFFSET(turb_data_ul,MATCH(L12,turb_ms,1)-1,turb_lookup_col,2),OFFSET(turb_ms,MATCH(L12,turb_ms,1)-1,0,2))</f>
        <v>0</v>
      </c>
      <c r="CK12" s="77">
        <f t="shared" ref="CK12:CK37" ca="1" si="34">FORECAST(M12,OFFSET(turb_data_ul,MATCH(M12,turb_ms,1)-1,turb_lookup_col,2),OFFSET(turb_ms,MATCH(M12,turb_ms,1)-1,0,2))</f>
        <v>0</v>
      </c>
      <c r="CL12" s="77">
        <f t="shared" ref="CL12:CL37" ca="1" si="35">FORECAST(N12,OFFSET(turb_data_ul,MATCH(N12,turb_ms,1)-1,turb_lookup_col,2),OFFSET(turb_ms,MATCH(N12,turb_ms,1)-1,0,2))</f>
        <v>0</v>
      </c>
      <c r="CM12" s="77">
        <f t="shared" ref="CM12:CM37" ca="1" si="36">FORECAST(O12,OFFSET(turb_data_ul,MATCH(O12,turb_ms,1)-1,turb_lookup_col,2),OFFSET(turb_ms,MATCH(O12,turb_ms,1)-1,0,2))</f>
        <v>0</v>
      </c>
      <c r="CN12" s="77">
        <f t="shared" ref="CN12:CN37" ca="1" si="37">FORECAST(P12,OFFSET(turb_data_ul,MATCH(P12,turb_ms,1)-1,turb_lookup_col,2),OFFSET(turb_ms,MATCH(P12,turb_ms,1)-1,0,2))</f>
        <v>1</v>
      </c>
      <c r="CO12" s="77">
        <f t="shared" ref="CO12:CO37" ca="1" si="38">FORECAST(Q12,OFFSET(turb_data_ul,MATCH(Q12,turb_ms,1)-1,turb_lookup_col,2),OFFSET(turb_ms,MATCH(Q12,turb_ms,1)-1,0,2))</f>
        <v>2</v>
      </c>
      <c r="CP12" s="77">
        <f t="shared" ref="CP12:CP37" ca="1" si="39">FORECAST(R12,OFFSET(turb_data_ul,MATCH(R12,turb_ms,1)-1,turb_lookup_col,2),OFFSET(turb_ms,MATCH(R12,turb_ms,1)-1,0,2))</f>
        <v>2.9999999999999991</v>
      </c>
      <c r="CQ12" s="77">
        <f t="shared" ref="CQ12:CQ37" ca="1" si="40">FORECAST(S12,OFFSET(turb_data_ul,MATCH(S12,turb_ms,1)-1,turb_lookup_col,2),OFFSET(turb_ms,MATCH(S12,turb_ms,1)-1,0,2))</f>
        <v>10.333333333333329</v>
      </c>
      <c r="CR12" s="77">
        <f t="shared" ref="CR12:CR37" ca="1" si="41">FORECAST(T12,OFFSET(turb_data_ul,MATCH(T12,turb_ms,1)-1,turb_lookup_col,2),OFFSET(turb_ms,MATCH(T12,turb_ms,1)-1,0,2))</f>
        <v>17.666666666666664</v>
      </c>
      <c r="CS12" s="77">
        <f t="shared" ref="CS12:CS37" ca="1" si="42">FORECAST(U12,OFFSET(turb_data_ul,MATCH(U12,turb_ms,1)-1,turb_lookup_col,2),OFFSET(turb_ms,MATCH(U12,turb_ms,1)-1,0,2))</f>
        <v>25</v>
      </c>
      <c r="CT12">
        <f ca="1">OFFSET($CJ12,0,-$CU$9)</f>
        <v>0</v>
      </c>
      <c r="CU12">
        <f ca="1">OFFSET($CJ12,0,$CU$9)</f>
        <v>1</v>
      </c>
      <c r="CV12">
        <f ca="1">CT12-$CJ12</f>
        <v>0</v>
      </c>
      <c r="CW12">
        <f ca="1">CU12-$CJ12</f>
        <v>1</v>
      </c>
      <c r="CX12" s="5">
        <f t="shared" ref="CX12:CX37" ca="1" si="43">CJ12/turb_pwr_max</f>
        <v>0</v>
      </c>
      <c r="CY12" s="5">
        <f t="shared" ref="CY12:CY37" ca="1" si="44">CV12/turb_pwr_max</f>
        <v>0</v>
      </c>
      <c r="CZ12" s="5">
        <f t="shared" ref="CZ12:CZ37" ca="1" si="45">CW12/turb_pwr_max</f>
        <v>4.8780487804878049E-4</v>
      </c>
      <c r="DB12">
        <f ca="1">SUMIFS($AO12:$BG12,$CA12:$CS12,"&gt;"&amp;DA$11,$CA12:$CS12,"&lt;="&amp;DB$11)</f>
        <v>3.5133099817024749</v>
      </c>
      <c r="DC12">
        <f t="shared" ref="DC12:DX12" ca="1" si="46">SUMIFS($AO12:$BG12,$CA12:$CS12,"&gt;"&amp;DB$11,$CA12:$CS12,"&lt;="&amp;DC$11)</f>
        <v>0.48669001829752512</v>
      </c>
      <c r="DD12">
        <f t="shared" ca="1" si="46"/>
        <v>0</v>
      </c>
      <c r="DE12">
        <f t="shared" ca="1" si="46"/>
        <v>0</v>
      </c>
      <c r="DF12">
        <f t="shared" ca="1" si="46"/>
        <v>0</v>
      </c>
      <c r="DG12">
        <f t="shared" ca="1" si="46"/>
        <v>0</v>
      </c>
      <c r="DH12">
        <f t="shared" ca="1" si="46"/>
        <v>0</v>
      </c>
      <c r="DI12">
        <f t="shared" ca="1" si="46"/>
        <v>0</v>
      </c>
      <c r="DJ12">
        <f t="shared" ca="1" si="46"/>
        <v>0</v>
      </c>
      <c r="DK12">
        <f t="shared" ca="1" si="46"/>
        <v>0</v>
      </c>
      <c r="DL12">
        <f t="shared" ca="1" si="46"/>
        <v>0</v>
      </c>
      <c r="DM12">
        <f t="shared" ca="1" si="46"/>
        <v>0</v>
      </c>
      <c r="DN12">
        <f t="shared" ca="1" si="46"/>
        <v>0</v>
      </c>
      <c r="DO12">
        <f t="shared" ca="1" si="46"/>
        <v>0</v>
      </c>
      <c r="DP12">
        <f t="shared" ca="1" si="46"/>
        <v>0</v>
      </c>
      <c r="DQ12">
        <f t="shared" ca="1" si="46"/>
        <v>0</v>
      </c>
      <c r="DR12">
        <f t="shared" ca="1" si="46"/>
        <v>0</v>
      </c>
      <c r="DS12">
        <f t="shared" ca="1" si="46"/>
        <v>0</v>
      </c>
      <c r="DT12">
        <f t="shared" ca="1" si="46"/>
        <v>0</v>
      </c>
      <c r="DU12">
        <f t="shared" ca="1" si="46"/>
        <v>0</v>
      </c>
      <c r="DV12">
        <f t="shared" ca="1" si="46"/>
        <v>0</v>
      </c>
      <c r="DW12">
        <f t="shared" ca="1" si="46"/>
        <v>0</v>
      </c>
      <c r="DX12">
        <f t="shared" ca="1" si="46"/>
        <v>0</v>
      </c>
      <c r="DY12">
        <f ca="1">SUM(DB12:DX12)</f>
        <v>4</v>
      </c>
      <c r="DZ12">
        <f ca="1">COUNTIF(DB12:DX12,"&gt;0")</f>
        <v>2</v>
      </c>
    </row>
    <row r="13" spans="1:130">
      <c r="A13">
        <v>1</v>
      </c>
      <c r="B13" s="3">
        <f>A13*2.23694</f>
        <v>2.2369400000000002</v>
      </c>
      <c r="C13" s="53">
        <f t="shared" si="20"/>
        <v>0</v>
      </c>
      <c r="D13" s="53">
        <f t="shared" si="20"/>
        <v>0</v>
      </c>
      <c r="E13" s="53">
        <f t="shared" si="20"/>
        <v>0</v>
      </c>
      <c r="F13" s="53">
        <f t="shared" si="20"/>
        <v>0</v>
      </c>
      <c r="G13" s="53">
        <f t="shared" si="20"/>
        <v>0</v>
      </c>
      <c r="H13" s="53">
        <f t="shared" si="20"/>
        <v>0</v>
      </c>
      <c r="I13" s="53">
        <f t="shared" si="20"/>
        <v>0</v>
      </c>
      <c r="J13" s="53">
        <f t="shared" si="20"/>
        <v>0.33333333333333326</v>
      </c>
      <c r="K13" s="53">
        <f t="shared" si="20"/>
        <v>0.66666666666666652</v>
      </c>
      <c r="L13" s="53">
        <f t="shared" si="20"/>
        <v>1</v>
      </c>
      <c r="M13" s="53">
        <f t="shared" si="21"/>
        <v>1.3333333333333333</v>
      </c>
      <c r="N13" s="53">
        <f t="shared" si="21"/>
        <v>1.6666666666666665</v>
      </c>
      <c r="O13" s="53">
        <f t="shared" si="21"/>
        <v>2</v>
      </c>
      <c r="P13" s="53">
        <f t="shared" si="21"/>
        <v>2.333333333333333</v>
      </c>
      <c r="Q13" s="53">
        <f t="shared" si="21"/>
        <v>2.6666666666666665</v>
      </c>
      <c r="R13" s="53">
        <f t="shared" si="21"/>
        <v>3</v>
      </c>
      <c r="S13" s="53">
        <f t="shared" si="21"/>
        <v>3.333333333333333</v>
      </c>
      <c r="T13" s="53">
        <f t="shared" si="21"/>
        <v>3.6666666666666665</v>
      </c>
      <c r="U13" s="53">
        <f t="shared" si="21"/>
        <v>4</v>
      </c>
      <c r="V13" s="60">
        <f>V12</f>
        <v>2.3032661316958821E-3</v>
      </c>
      <c r="W13" s="60">
        <f t="shared" ref="W13:AN27" si="47">W12</f>
        <v>3.9063991940802463E-3</v>
      </c>
      <c r="X13" s="60">
        <f t="shared" si="47"/>
        <v>8.9204746844596759E-3</v>
      </c>
      <c r="Y13" s="60">
        <f t="shared" si="47"/>
        <v>1.8246367574581437E-2</v>
      </c>
      <c r="Z13" s="60">
        <f t="shared" si="47"/>
        <v>3.3430693684040835E-2</v>
      </c>
      <c r="AA13" s="60">
        <f t="shared" si="47"/>
        <v>5.4865303305523194E-2</v>
      </c>
      <c r="AB13" s="60">
        <f t="shared" si="47"/>
        <v>8.0655876389261777E-2</v>
      </c>
      <c r="AC13" s="60">
        <f t="shared" si="47"/>
        <v>0.10620915776234385</v>
      </c>
      <c r="AD13" s="60">
        <f t="shared" si="47"/>
        <v>0.1252786286631094</v>
      </c>
      <c r="AE13" s="60">
        <f t="shared" si="47"/>
        <v>0.13236766522180732</v>
      </c>
      <c r="AF13" s="60">
        <f t="shared" si="47"/>
        <v>0.12527862866310946</v>
      </c>
      <c r="AG13" s="60">
        <f t="shared" si="47"/>
        <v>0.10620915776234385</v>
      </c>
      <c r="AH13" s="60">
        <f t="shared" si="47"/>
        <v>8.0655876389261749E-2</v>
      </c>
      <c r="AI13" s="60">
        <f t="shared" si="47"/>
        <v>5.4865303305523194E-2</v>
      </c>
      <c r="AJ13" s="60">
        <f t="shared" si="47"/>
        <v>3.3430693684040835E-2</v>
      </c>
      <c r="AK13" s="60">
        <f t="shared" si="47"/>
        <v>1.8246367574581424E-2</v>
      </c>
      <c r="AL13" s="60">
        <f t="shared" si="47"/>
        <v>8.9204746844596672E-3</v>
      </c>
      <c r="AM13" s="60">
        <f t="shared" si="47"/>
        <v>3.9063991940803122E-3</v>
      </c>
      <c r="AN13" s="60">
        <f t="shared" si="47"/>
        <v>2.3032661316958469E-3</v>
      </c>
      <c r="AO13" s="92">
        <f>AO12</f>
        <v>9.2130645267835282E-3</v>
      </c>
      <c r="AP13" s="92">
        <f t="shared" ref="AP13:BG27" si="48">AP12</f>
        <v>1.5625596776320985E-2</v>
      </c>
      <c r="AQ13" s="92">
        <f t="shared" si="48"/>
        <v>3.5681898737838703E-2</v>
      </c>
      <c r="AR13" s="92">
        <f t="shared" si="48"/>
        <v>7.298547029832575E-2</v>
      </c>
      <c r="AS13" s="92">
        <f t="shared" si="48"/>
        <v>0.13372277473616334</v>
      </c>
      <c r="AT13" s="92">
        <f t="shared" si="48"/>
        <v>0.21946121322209278</v>
      </c>
      <c r="AU13" s="92">
        <f t="shared" si="48"/>
        <v>0.32262350555704711</v>
      </c>
      <c r="AV13" s="92">
        <f t="shared" si="48"/>
        <v>0.42483663104937541</v>
      </c>
      <c r="AW13" s="92">
        <f t="shared" si="48"/>
        <v>0.50111451465243761</v>
      </c>
      <c r="AX13" s="92">
        <f t="shared" si="48"/>
        <v>0.52947066088722927</v>
      </c>
      <c r="AY13" s="92">
        <f t="shared" si="48"/>
        <v>0.50111451465243784</v>
      </c>
      <c r="AZ13" s="92">
        <f t="shared" si="48"/>
        <v>0.42483663104937541</v>
      </c>
      <c r="BA13" s="92">
        <f t="shared" si="48"/>
        <v>0.322623505557047</v>
      </c>
      <c r="BB13" s="92">
        <f t="shared" si="48"/>
        <v>0.21946121322209278</v>
      </c>
      <c r="BC13" s="92">
        <f t="shared" si="48"/>
        <v>0.13372277473616334</v>
      </c>
      <c r="BD13" s="92">
        <f t="shared" si="48"/>
        <v>7.2985470298325694E-2</v>
      </c>
      <c r="BE13" s="92">
        <f t="shared" si="48"/>
        <v>3.5681898737838669E-2</v>
      </c>
      <c r="BF13" s="92">
        <f t="shared" si="48"/>
        <v>1.5625596776321249E-2</v>
      </c>
      <c r="BG13" s="92">
        <f t="shared" si="48"/>
        <v>9.2130645267833877E-3</v>
      </c>
      <c r="BH13" s="64">
        <f>BH12</f>
        <v>1.3498980316300933E-3</v>
      </c>
      <c r="BI13" s="64">
        <f t="shared" ref="BI13:BZ27" si="49">BI12</f>
        <v>3.8303805675897356E-3</v>
      </c>
      <c r="BJ13" s="64">
        <f t="shared" si="49"/>
        <v>9.815328628645344E-3</v>
      </c>
      <c r="BK13" s="64">
        <f t="shared" si="49"/>
        <v>2.2750131948179219E-2</v>
      </c>
      <c r="BL13" s="64">
        <f t="shared" si="49"/>
        <v>4.7790352272814703E-2</v>
      </c>
      <c r="BM13" s="64">
        <f t="shared" si="49"/>
        <v>9.1211219725867876E-2</v>
      </c>
      <c r="BN13" s="64">
        <f t="shared" si="49"/>
        <v>0.15865525393145699</v>
      </c>
      <c r="BO13" s="64">
        <f t="shared" si="49"/>
        <v>0.2524925375469228</v>
      </c>
      <c r="BP13" s="64">
        <f t="shared" si="49"/>
        <v>0.36944134018176356</v>
      </c>
      <c r="BQ13" s="64">
        <f t="shared" si="49"/>
        <v>0.5</v>
      </c>
      <c r="BR13" s="64">
        <f t="shared" si="49"/>
        <v>0.63055865981823644</v>
      </c>
      <c r="BS13" s="64">
        <f t="shared" si="49"/>
        <v>0.74750746245307709</v>
      </c>
      <c r="BT13" s="64">
        <f t="shared" si="49"/>
        <v>0.84134474606854304</v>
      </c>
      <c r="BU13" s="64">
        <f t="shared" si="49"/>
        <v>0.90878878027413212</v>
      </c>
      <c r="BV13" s="64">
        <f t="shared" si="49"/>
        <v>0.9522096477271853</v>
      </c>
      <c r="BW13" s="64">
        <f t="shared" si="49"/>
        <v>0.97724986805182079</v>
      </c>
      <c r="BX13" s="64">
        <f t="shared" si="49"/>
        <v>0.99018467137135469</v>
      </c>
      <c r="BY13" s="64">
        <f t="shared" si="49"/>
        <v>0.99616961943241022</v>
      </c>
      <c r="BZ13" s="64">
        <f t="shared" si="49"/>
        <v>0.9986501019683699</v>
      </c>
      <c r="CA13" s="77">
        <f t="shared" ca="1" si="24"/>
        <v>0</v>
      </c>
      <c r="CB13" s="77">
        <f t="shared" ca="1" si="25"/>
        <v>0</v>
      </c>
      <c r="CC13" s="77">
        <f t="shared" ca="1" si="26"/>
        <v>0</v>
      </c>
      <c r="CD13" s="77">
        <f t="shared" ca="1" si="27"/>
        <v>0</v>
      </c>
      <c r="CE13" s="77">
        <f t="shared" ca="1" si="28"/>
        <v>0</v>
      </c>
      <c r="CF13" s="77">
        <f t="shared" ca="1" si="29"/>
        <v>0</v>
      </c>
      <c r="CG13" s="77">
        <f t="shared" ca="1" si="30"/>
        <v>0</v>
      </c>
      <c r="CH13" s="77">
        <f t="shared" ca="1" si="31"/>
        <v>0</v>
      </c>
      <c r="CI13" s="77">
        <f t="shared" ca="1" si="32"/>
        <v>0</v>
      </c>
      <c r="CJ13" s="77">
        <f t="shared" ca="1" si="33"/>
        <v>0</v>
      </c>
      <c r="CK13" s="77">
        <f t="shared" ca="1" si="34"/>
        <v>1</v>
      </c>
      <c r="CL13" s="77">
        <f t="shared" ca="1" si="35"/>
        <v>2</v>
      </c>
      <c r="CM13" s="77">
        <f t="shared" ca="1" si="36"/>
        <v>3</v>
      </c>
      <c r="CN13" s="77">
        <f t="shared" ca="1" si="37"/>
        <v>10.333333333333329</v>
      </c>
      <c r="CO13" s="77">
        <f t="shared" ca="1" si="38"/>
        <v>17.666666666666664</v>
      </c>
      <c r="CP13" s="77">
        <f t="shared" ca="1" si="39"/>
        <v>25</v>
      </c>
      <c r="CQ13" s="77">
        <f t="shared" ca="1" si="40"/>
        <v>43.999999999999972</v>
      </c>
      <c r="CR13" s="77">
        <f t="shared" ca="1" si="41"/>
        <v>63</v>
      </c>
      <c r="CS13" s="77">
        <f t="shared" ca="1" si="42"/>
        <v>82</v>
      </c>
      <c r="CT13">
        <f t="shared" ref="CT13:CT37" ca="1" si="50">OFFSET($CJ13,0,-$CU$9)</f>
        <v>0</v>
      </c>
      <c r="CU13">
        <f t="shared" ref="CU13:CU37" ca="1" si="51">OFFSET($CJ13,0,$CU$9)</f>
        <v>10.333333333333329</v>
      </c>
      <c r="CV13">
        <f t="shared" ref="CV13:CW37" ca="1" si="52">CT13-$CJ13</f>
        <v>0</v>
      </c>
      <c r="CW13">
        <f t="shared" ca="1" si="52"/>
        <v>10.333333333333329</v>
      </c>
      <c r="CX13" s="5">
        <f t="shared" ca="1" si="43"/>
        <v>0</v>
      </c>
      <c r="CY13" s="5">
        <f t="shared" ca="1" si="44"/>
        <v>0</v>
      </c>
      <c r="CZ13" s="5">
        <f t="shared" ca="1" si="45"/>
        <v>5.0406504065040629E-3</v>
      </c>
      <c r="DB13">
        <f t="shared" ref="DB13:DX13" ca="1" si="53">SUMIFS($AO13:$BG13,$CA13:$CS13,"&gt;"&amp;DA$11,$CA13:$CS13,"&lt;="&amp;DB$11)</f>
        <v>2.2647353304436146</v>
      </c>
      <c r="DC13">
        <f t="shared" ca="1" si="53"/>
        <v>1.7352646695563854</v>
      </c>
      <c r="DD13">
        <f t="shared" ca="1" si="53"/>
        <v>0</v>
      </c>
      <c r="DE13">
        <f t="shared" ca="1" si="53"/>
        <v>0</v>
      </c>
      <c r="DF13">
        <f t="shared" ca="1" si="53"/>
        <v>0</v>
      </c>
      <c r="DG13">
        <f t="shared" ca="1" si="53"/>
        <v>0</v>
      </c>
      <c r="DH13">
        <f t="shared" ca="1" si="53"/>
        <v>0</v>
      </c>
      <c r="DI13">
        <f t="shared" ca="1" si="53"/>
        <v>0</v>
      </c>
      <c r="DJ13">
        <f t="shared" ca="1" si="53"/>
        <v>0</v>
      </c>
      <c r="DK13">
        <f t="shared" ca="1" si="53"/>
        <v>0</v>
      </c>
      <c r="DL13">
        <f t="shared" ca="1" si="53"/>
        <v>0</v>
      </c>
      <c r="DM13">
        <f t="shared" ca="1" si="53"/>
        <v>0</v>
      </c>
      <c r="DN13">
        <f t="shared" ca="1" si="53"/>
        <v>0</v>
      </c>
      <c r="DO13">
        <f t="shared" ca="1" si="53"/>
        <v>0</v>
      </c>
      <c r="DP13">
        <f t="shared" ca="1" si="53"/>
        <v>0</v>
      </c>
      <c r="DQ13">
        <f t="shared" ca="1" si="53"/>
        <v>0</v>
      </c>
      <c r="DR13">
        <f t="shared" ca="1" si="53"/>
        <v>0</v>
      </c>
      <c r="DS13">
        <f t="shared" ca="1" si="53"/>
        <v>0</v>
      </c>
      <c r="DT13">
        <f t="shared" ca="1" si="53"/>
        <v>0</v>
      </c>
      <c r="DU13">
        <f t="shared" ca="1" si="53"/>
        <v>0</v>
      </c>
      <c r="DV13">
        <f t="shared" ca="1" si="53"/>
        <v>0</v>
      </c>
      <c r="DW13">
        <f t="shared" ca="1" si="53"/>
        <v>0</v>
      </c>
      <c r="DX13">
        <f t="shared" ca="1" si="53"/>
        <v>0</v>
      </c>
      <c r="DY13">
        <f ca="1">SUM(DB13:DX13)</f>
        <v>4</v>
      </c>
      <c r="DZ13">
        <f ca="1">COUNTIF(DB13:DX13,"&gt;0")</f>
        <v>2</v>
      </c>
    </row>
    <row r="14" spans="1:130">
      <c r="A14">
        <v>2</v>
      </c>
      <c r="B14" s="3">
        <f t="shared" ref="B14:B37" si="54">A14*2.23694</f>
        <v>4.4738800000000003</v>
      </c>
      <c r="C14" s="53">
        <f t="shared" si="20"/>
        <v>0</v>
      </c>
      <c r="D14" s="53">
        <f t="shared" si="20"/>
        <v>0</v>
      </c>
      <c r="E14" s="53">
        <f t="shared" si="20"/>
        <v>0</v>
      </c>
      <c r="F14" s="53">
        <f t="shared" si="20"/>
        <v>2.2204460492503131E-16</v>
      </c>
      <c r="G14" s="53">
        <f t="shared" si="20"/>
        <v>0.33333333333333348</v>
      </c>
      <c r="H14" s="53">
        <f t="shared" si="20"/>
        <v>0.66666666666666674</v>
      </c>
      <c r="I14" s="53">
        <f t="shared" si="20"/>
        <v>1</v>
      </c>
      <c r="J14" s="53">
        <f t="shared" si="20"/>
        <v>1.3333333333333333</v>
      </c>
      <c r="K14" s="53">
        <f t="shared" si="20"/>
        <v>1.6666666666666665</v>
      </c>
      <c r="L14" s="53">
        <f t="shared" si="20"/>
        <v>2</v>
      </c>
      <c r="M14" s="53">
        <f t="shared" si="21"/>
        <v>2.3333333333333335</v>
      </c>
      <c r="N14" s="53">
        <f t="shared" si="21"/>
        <v>2.6666666666666665</v>
      </c>
      <c r="O14" s="53">
        <f t="shared" si="21"/>
        <v>3</v>
      </c>
      <c r="P14" s="53">
        <f t="shared" si="21"/>
        <v>3.333333333333333</v>
      </c>
      <c r="Q14" s="53">
        <f t="shared" si="21"/>
        <v>3.6666666666666665</v>
      </c>
      <c r="R14" s="53">
        <f t="shared" si="21"/>
        <v>4</v>
      </c>
      <c r="S14" s="53">
        <f t="shared" si="21"/>
        <v>4.333333333333333</v>
      </c>
      <c r="T14" s="53">
        <f t="shared" si="21"/>
        <v>4.6666666666666661</v>
      </c>
      <c r="U14" s="53">
        <f t="shared" si="21"/>
        <v>5</v>
      </c>
      <c r="V14" s="60">
        <f t="shared" ref="V14:Y29" si="55">V13</f>
        <v>2.3032661316958821E-3</v>
      </c>
      <c r="W14" s="60">
        <f t="shared" si="47"/>
        <v>3.9063991940802463E-3</v>
      </c>
      <c r="X14" s="60">
        <f t="shared" si="47"/>
        <v>8.9204746844596759E-3</v>
      </c>
      <c r="Y14" s="60">
        <f t="shared" si="47"/>
        <v>1.8246367574581437E-2</v>
      </c>
      <c r="Z14" s="60">
        <f t="shared" si="47"/>
        <v>3.3430693684040835E-2</v>
      </c>
      <c r="AA14" s="60">
        <f t="shared" si="47"/>
        <v>5.4865303305523194E-2</v>
      </c>
      <c r="AB14" s="60">
        <f t="shared" si="47"/>
        <v>8.0655876389261777E-2</v>
      </c>
      <c r="AC14" s="60">
        <f t="shared" si="47"/>
        <v>0.10620915776234385</v>
      </c>
      <c r="AD14" s="60">
        <f t="shared" si="47"/>
        <v>0.1252786286631094</v>
      </c>
      <c r="AE14" s="60">
        <f t="shared" si="47"/>
        <v>0.13236766522180732</v>
      </c>
      <c r="AF14" s="60">
        <f t="shared" si="47"/>
        <v>0.12527862866310946</v>
      </c>
      <c r="AG14" s="60">
        <f t="shared" si="47"/>
        <v>0.10620915776234385</v>
      </c>
      <c r="AH14" s="60">
        <f t="shared" si="47"/>
        <v>8.0655876389261749E-2</v>
      </c>
      <c r="AI14" s="60">
        <f t="shared" si="47"/>
        <v>5.4865303305523194E-2</v>
      </c>
      <c r="AJ14" s="60">
        <f t="shared" si="47"/>
        <v>3.3430693684040835E-2</v>
      </c>
      <c r="AK14" s="60">
        <f t="shared" si="47"/>
        <v>1.8246367574581424E-2</v>
      </c>
      <c r="AL14" s="60">
        <f t="shared" si="47"/>
        <v>8.9204746844596672E-3</v>
      </c>
      <c r="AM14" s="60">
        <f t="shared" si="47"/>
        <v>3.9063991940803122E-3</v>
      </c>
      <c r="AN14" s="60">
        <f t="shared" si="47"/>
        <v>2.3032661316958469E-3</v>
      </c>
      <c r="AO14" s="92">
        <f t="shared" ref="AO14:AR14" si="56">AO13</f>
        <v>9.2130645267835282E-3</v>
      </c>
      <c r="AP14" s="92">
        <f t="shared" si="48"/>
        <v>1.5625596776320985E-2</v>
      </c>
      <c r="AQ14" s="92">
        <f t="shared" si="48"/>
        <v>3.5681898737838703E-2</v>
      </c>
      <c r="AR14" s="92">
        <f t="shared" si="48"/>
        <v>7.298547029832575E-2</v>
      </c>
      <c r="AS14" s="92">
        <f t="shared" si="48"/>
        <v>0.13372277473616334</v>
      </c>
      <c r="AT14" s="92">
        <f t="shared" si="48"/>
        <v>0.21946121322209278</v>
      </c>
      <c r="AU14" s="92">
        <f t="shared" si="48"/>
        <v>0.32262350555704711</v>
      </c>
      <c r="AV14" s="92">
        <f t="shared" si="48"/>
        <v>0.42483663104937541</v>
      </c>
      <c r="AW14" s="92">
        <f t="shared" si="48"/>
        <v>0.50111451465243761</v>
      </c>
      <c r="AX14" s="92">
        <f t="shared" si="48"/>
        <v>0.52947066088722927</v>
      </c>
      <c r="AY14" s="92">
        <f t="shared" si="48"/>
        <v>0.50111451465243784</v>
      </c>
      <c r="AZ14" s="92">
        <f t="shared" si="48"/>
        <v>0.42483663104937541</v>
      </c>
      <c r="BA14" s="92">
        <f t="shared" si="48"/>
        <v>0.322623505557047</v>
      </c>
      <c r="BB14" s="92">
        <f t="shared" si="48"/>
        <v>0.21946121322209278</v>
      </c>
      <c r="BC14" s="92">
        <f t="shared" si="48"/>
        <v>0.13372277473616334</v>
      </c>
      <c r="BD14" s="92">
        <f t="shared" si="48"/>
        <v>7.2985470298325694E-2</v>
      </c>
      <c r="BE14" s="92">
        <f t="shared" si="48"/>
        <v>3.5681898737838669E-2</v>
      </c>
      <c r="BF14" s="92">
        <f t="shared" si="48"/>
        <v>1.5625596776321249E-2</v>
      </c>
      <c r="BG14" s="92">
        <f t="shared" si="48"/>
        <v>9.2130645267833877E-3</v>
      </c>
      <c r="BH14" s="64">
        <f t="shared" ref="BH14:BK29" si="57">BH13</f>
        <v>1.3498980316300933E-3</v>
      </c>
      <c r="BI14" s="64">
        <f t="shared" si="49"/>
        <v>3.8303805675897356E-3</v>
      </c>
      <c r="BJ14" s="64">
        <f t="shared" si="49"/>
        <v>9.815328628645344E-3</v>
      </c>
      <c r="BK14" s="64">
        <f t="shared" si="49"/>
        <v>2.2750131948179219E-2</v>
      </c>
      <c r="BL14" s="64">
        <f t="shared" si="49"/>
        <v>4.7790352272814703E-2</v>
      </c>
      <c r="BM14" s="64">
        <f t="shared" si="49"/>
        <v>9.1211219725867876E-2</v>
      </c>
      <c r="BN14" s="64">
        <f t="shared" si="49"/>
        <v>0.15865525393145699</v>
      </c>
      <c r="BO14" s="64">
        <f t="shared" si="49"/>
        <v>0.2524925375469228</v>
      </c>
      <c r="BP14" s="64">
        <f t="shared" si="49"/>
        <v>0.36944134018176356</v>
      </c>
      <c r="BQ14" s="64">
        <f t="shared" si="49"/>
        <v>0.5</v>
      </c>
      <c r="BR14" s="64">
        <f t="shared" si="49"/>
        <v>0.63055865981823644</v>
      </c>
      <c r="BS14" s="64">
        <f t="shared" si="49"/>
        <v>0.74750746245307709</v>
      </c>
      <c r="BT14" s="64">
        <f t="shared" si="49"/>
        <v>0.84134474606854304</v>
      </c>
      <c r="BU14" s="64">
        <f t="shared" si="49"/>
        <v>0.90878878027413212</v>
      </c>
      <c r="BV14" s="64">
        <f t="shared" si="49"/>
        <v>0.9522096477271853</v>
      </c>
      <c r="BW14" s="64">
        <f t="shared" si="49"/>
        <v>0.97724986805182079</v>
      </c>
      <c r="BX14" s="64">
        <f t="shared" si="49"/>
        <v>0.99018467137135469</v>
      </c>
      <c r="BY14" s="64">
        <f t="shared" si="49"/>
        <v>0.99616961943241022</v>
      </c>
      <c r="BZ14" s="64">
        <f t="shared" si="49"/>
        <v>0.9986501019683699</v>
      </c>
      <c r="CA14" s="77">
        <f t="shared" ca="1" si="24"/>
        <v>0</v>
      </c>
      <c r="CB14" s="77">
        <f t="shared" ca="1" si="25"/>
        <v>0</v>
      </c>
      <c r="CC14" s="77">
        <f t="shared" ca="1" si="26"/>
        <v>0</v>
      </c>
      <c r="CD14" s="77">
        <f t="shared" ca="1" si="27"/>
        <v>0</v>
      </c>
      <c r="CE14" s="77">
        <f t="shared" ca="1" si="28"/>
        <v>0</v>
      </c>
      <c r="CF14" s="77">
        <f t="shared" ca="1" si="29"/>
        <v>0</v>
      </c>
      <c r="CG14" s="77">
        <f t="shared" ca="1" si="30"/>
        <v>0</v>
      </c>
      <c r="CH14" s="77">
        <f t="shared" ca="1" si="31"/>
        <v>1</v>
      </c>
      <c r="CI14" s="77">
        <f t="shared" ca="1" si="32"/>
        <v>2</v>
      </c>
      <c r="CJ14" s="77">
        <f t="shared" ca="1" si="33"/>
        <v>3</v>
      </c>
      <c r="CK14" s="77">
        <f t="shared" ca="1" si="34"/>
        <v>10.333333333333336</v>
      </c>
      <c r="CL14" s="77">
        <f t="shared" ca="1" si="35"/>
        <v>17.666666666666664</v>
      </c>
      <c r="CM14" s="77">
        <f t="shared" ca="1" si="36"/>
        <v>25</v>
      </c>
      <c r="CN14" s="77">
        <f t="shared" ca="1" si="37"/>
        <v>43.999999999999972</v>
      </c>
      <c r="CO14" s="77">
        <f t="shared" ca="1" si="38"/>
        <v>63</v>
      </c>
      <c r="CP14" s="77">
        <f t="shared" ca="1" si="39"/>
        <v>82</v>
      </c>
      <c r="CQ14" s="77">
        <f t="shared" ca="1" si="40"/>
        <v>112.66666666666663</v>
      </c>
      <c r="CR14" s="77">
        <f t="shared" ca="1" si="41"/>
        <v>143.33333333333326</v>
      </c>
      <c r="CS14" s="77">
        <f t="shared" ca="1" si="42"/>
        <v>174</v>
      </c>
      <c r="CT14">
        <f t="shared" ca="1" si="50"/>
        <v>0</v>
      </c>
      <c r="CU14">
        <f t="shared" ca="1" si="51"/>
        <v>43.999999999999972</v>
      </c>
      <c r="CV14">
        <f t="shared" ca="1" si="52"/>
        <v>-3</v>
      </c>
      <c r="CW14">
        <f t="shared" ca="1" si="52"/>
        <v>40.999999999999972</v>
      </c>
      <c r="CX14" s="5">
        <f t="shared" ca="1" si="43"/>
        <v>1.4634146341463415E-3</v>
      </c>
      <c r="CY14" s="5">
        <f t="shared" ca="1" si="44"/>
        <v>-1.4634146341463415E-3</v>
      </c>
      <c r="CZ14" s="5">
        <f t="shared" ca="1" si="45"/>
        <v>1.9999999999999987E-2</v>
      </c>
      <c r="DB14">
        <f t="shared" ref="DB14:DX14" ca="1" si="58">SUMIFS($AO14:$BG14,$CA14:$CS14,"&gt;"&amp;DA$11,$CA14:$CS14,"&lt;="&amp;DB$11)</f>
        <v>0.80931352385457223</v>
      </c>
      <c r="DC14">
        <f t="shared" ca="1" si="58"/>
        <v>3.1301659161044846</v>
      </c>
      <c r="DD14">
        <f t="shared" ca="1" si="58"/>
        <v>6.0520560040943305E-2</v>
      </c>
      <c r="DE14">
        <f t="shared" ca="1" si="58"/>
        <v>0</v>
      </c>
      <c r="DF14">
        <f t="shared" ca="1" si="58"/>
        <v>0</v>
      </c>
      <c r="DG14">
        <f t="shared" ca="1" si="58"/>
        <v>0</v>
      </c>
      <c r="DH14">
        <f t="shared" ca="1" si="58"/>
        <v>0</v>
      </c>
      <c r="DI14">
        <f t="shared" ca="1" si="58"/>
        <v>0</v>
      </c>
      <c r="DJ14">
        <f t="shared" ca="1" si="58"/>
        <v>0</v>
      </c>
      <c r="DK14">
        <f t="shared" ca="1" si="58"/>
        <v>0</v>
      </c>
      <c r="DL14">
        <f t="shared" ca="1" si="58"/>
        <v>0</v>
      </c>
      <c r="DM14">
        <f t="shared" ca="1" si="58"/>
        <v>0</v>
      </c>
      <c r="DN14">
        <f t="shared" ca="1" si="58"/>
        <v>0</v>
      </c>
      <c r="DO14">
        <f t="shared" ca="1" si="58"/>
        <v>0</v>
      </c>
      <c r="DP14">
        <f t="shared" ca="1" si="58"/>
        <v>0</v>
      </c>
      <c r="DQ14">
        <f t="shared" ca="1" si="58"/>
        <v>0</v>
      </c>
      <c r="DR14">
        <f t="shared" ca="1" si="58"/>
        <v>0</v>
      </c>
      <c r="DS14">
        <f t="shared" ca="1" si="58"/>
        <v>0</v>
      </c>
      <c r="DT14">
        <f t="shared" ca="1" si="58"/>
        <v>0</v>
      </c>
      <c r="DU14">
        <f t="shared" ca="1" si="58"/>
        <v>0</v>
      </c>
      <c r="DV14">
        <f t="shared" ca="1" si="58"/>
        <v>0</v>
      </c>
      <c r="DW14">
        <f t="shared" ca="1" si="58"/>
        <v>0</v>
      </c>
      <c r="DX14">
        <f t="shared" ca="1" si="58"/>
        <v>0</v>
      </c>
      <c r="DY14">
        <f ca="1">SUM(DB14:DX14)</f>
        <v>4</v>
      </c>
      <c r="DZ14">
        <f ca="1">COUNTIF(DB14:DX14,"&gt;0")</f>
        <v>3</v>
      </c>
    </row>
    <row r="15" spans="1:130">
      <c r="A15">
        <v>3</v>
      </c>
      <c r="B15" s="3">
        <f t="shared" si="54"/>
        <v>6.71082</v>
      </c>
      <c r="C15" s="53">
        <f t="shared" si="20"/>
        <v>0</v>
      </c>
      <c r="D15" s="53">
        <f t="shared" si="20"/>
        <v>0.33333333333333348</v>
      </c>
      <c r="E15" s="53">
        <f t="shared" si="20"/>
        <v>0.66666666666666696</v>
      </c>
      <c r="F15" s="53">
        <f t="shared" si="20"/>
        <v>1.0000000000000002</v>
      </c>
      <c r="G15" s="53">
        <f t="shared" si="20"/>
        <v>1.3333333333333335</v>
      </c>
      <c r="H15" s="53">
        <f t="shared" si="20"/>
        <v>1.6666666666666667</v>
      </c>
      <c r="I15" s="53">
        <f t="shared" si="20"/>
        <v>2</v>
      </c>
      <c r="J15" s="53">
        <f t="shared" si="20"/>
        <v>2.333333333333333</v>
      </c>
      <c r="K15" s="53">
        <f t="shared" si="20"/>
        <v>2.6666666666666665</v>
      </c>
      <c r="L15" s="53">
        <f t="shared" si="20"/>
        <v>3</v>
      </c>
      <c r="M15" s="53">
        <f t="shared" si="21"/>
        <v>3.3333333333333335</v>
      </c>
      <c r="N15" s="53">
        <f t="shared" si="21"/>
        <v>3.6666666666666665</v>
      </c>
      <c r="O15" s="53">
        <f t="shared" si="21"/>
        <v>4</v>
      </c>
      <c r="P15" s="53">
        <f t="shared" si="21"/>
        <v>4.333333333333333</v>
      </c>
      <c r="Q15" s="53">
        <f t="shared" si="21"/>
        <v>4.6666666666666661</v>
      </c>
      <c r="R15" s="53">
        <f t="shared" si="21"/>
        <v>5</v>
      </c>
      <c r="S15" s="53">
        <f t="shared" si="21"/>
        <v>5.333333333333333</v>
      </c>
      <c r="T15" s="53">
        <f t="shared" si="21"/>
        <v>5.6666666666666661</v>
      </c>
      <c r="U15" s="53">
        <f t="shared" si="21"/>
        <v>6</v>
      </c>
      <c r="V15" s="60">
        <f t="shared" si="55"/>
        <v>2.3032661316958821E-3</v>
      </c>
      <c r="W15" s="60">
        <f t="shared" si="47"/>
        <v>3.9063991940802463E-3</v>
      </c>
      <c r="X15" s="60">
        <f t="shared" si="47"/>
        <v>8.9204746844596759E-3</v>
      </c>
      <c r="Y15" s="60">
        <f t="shared" si="47"/>
        <v>1.8246367574581437E-2</v>
      </c>
      <c r="Z15" s="60">
        <f t="shared" si="47"/>
        <v>3.3430693684040835E-2</v>
      </c>
      <c r="AA15" s="60">
        <f t="shared" si="47"/>
        <v>5.4865303305523194E-2</v>
      </c>
      <c r="AB15" s="60">
        <f t="shared" si="47"/>
        <v>8.0655876389261777E-2</v>
      </c>
      <c r="AC15" s="60">
        <f t="shared" si="47"/>
        <v>0.10620915776234385</v>
      </c>
      <c r="AD15" s="60">
        <f t="shared" si="47"/>
        <v>0.1252786286631094</v>
      </c>
      <c r="AE15" s="60">
        <f t="shared" si="47"/>
        <v>0.13236766522180732</v>
      </c>
      <c r="AF15" s="60">
        <f t="shared" si="47"/>
        <v>0.12527862866310946</v>
      </c>
      <c r="AG15" s="60">
        <f t="shared" si="47"/>
        <v>0.10620915776234385</v>
      </c>
      <c r="AH15" s="60">
        <f t="shared" si="47"/>
        <v>8.0655876389261749E-2</v>
      </c>
      <c r="AI15" s="60">
        <f t="shared" si="47"/>
        <v>5.4865303305523194E-2</v>
      </c>
      <c r="AJ15" s="60">
        <f t="shared" si="47"/>
        <v>3.3430693684040835E-2</v>
      </c>
      <c r="AK15" s="60">
        <f t="shared" si="47"/>
        <v>1.8246367574581424E-2</v>
      </c>
      <c r="AL15" s="60">
        <f t="shared" si="47"/>
        <v>8.9204746844596672E-3</v>
      </c>
      <c r="AM15" s="60">
        <f t="shared" si="47"/>
        <v>3.9063991940803122E-3</v>
      </c>
      <c r="AN15" s="60">
        <f t="shared" si="47"/>
        <v>2.3032661316958469E-3</v>
      </c>
      <c r="AO15" s="92">
        <f t="shared" ref="AO15:AR15" si="59">AO14</f>
        <v>9.2130645267835282E-3</v>
      </c>
      <c r="AP15" s="92">
        <f t="shared" si="48"/>
        <v>1.5625596776320985E-2</v>
      </c>
      <c r="AQ15" s="92">
        <f t="shared" si="48"/>
        <v>3.5681898737838703E-2</v>
      </c>
      <c r="AR15" s="92">
        <f t="shared" si="48"/>
        <v>7.298547029832575E-2</v>
      </c>
      <c r="AS15" s="92">
        <f t="shared" si="48"/>
        <v>0.13372277473616334</v>
      </c>
      <c r="AT15" s="92">
        <f t="shared" si="48"/>
        <v>0.21946121322209278</v>
      </c>
      <c r="AU15" s="92">
        <f t="shared" si="48"/>
        <v>0.32262350555704711</v>
      </c>
      <c r="AV15" s="92">
        <f t="shared" si="48"/>
        <v>0.42483663104937541</v>
      </c>
      <c r="AW15" s="92">
        <f t="shared" si="48"/>
        <v>0.50111451465243761</v>
      </c>
      <c r="AX15" s="92">
        <f t="shared" si="48"/>
        <v>0.52947066088722927</v>
      </c>
      <c r="AY15" s="92">
        <f t="shared" si="48"/>
        <v>0.50111451465243784</v>
      </c>
      <c r="AZ15" s="92">
        <f t="shared" si="48"/>
        <v>0.42483663104937541</v>
      </c>
      <c r="BA15" s="92">
        <f t="shared" si="48"/>
        <v>0.322623505557047</v>
      </c>
      <c r="BB15" s="92">
        <f t="shared" si="48"/>
        <v>0.21946121322209278</v>
      </c>
      <c r="BC15" s="92">
        <f t="shared" si="48"/>
        <v>0.13372277473616334</v>
      </c>
      <c r="BD15" s="92">
        <f t="shared" si="48"/>
        <v>7.2985470298325694E-2</v>
      </c>
      <c r="BE15" s="92">
        <f t="shared" si="48"/>
        <v>3.5681898737838669E-2</v>
      </c>
      <c r="BF15" s="92">
        <f t="shared" si="48"/>
        <v>1.5625596776321249E-2</v>
      </c>
      <c r="BG15" s="92">
        <f t="shared" si="48"/>
        <v>9.2130645267833877E-3</v>
      </c>
      <c r="BH15" s="64">
        <f t="shared" si="57"/>
        <v>1.3498980316300933E-3</v>
      </c>
      <c r="BI15" s="64">
        <f t="shared" si="49"/>
        <v>3.8303805675897356E-3</v>
      </c>
      <c r="BJ15" s="64">
        <f t="shared" si="49"/>
        <v>9.815328628645344E-3</v>
      </c>
      <c r="BK15" s="64">
        <f t="shared" si="49"/>
        <v>2.2750131948179219E-2</v>
      </c>
      <c r="BL15" s="64">
        <f t="shared" si="49"/>
        <v>4.7790352272814703E-2</v>
      </c>
      <c r="BM15" s="64">
        <f t="shared" si="49"/>
        <v>9.1211219725867876E-2</v>
      </c>
      <c r="BN15" s="64">
        <f t="shared" si="49"/>
        <v>0.15865525393145699</v>
      </c>
      <c r="BO15" s="64">
        <f t="shared" si="49"/>
        <v>0.2524925375469228</v>
      </c>
      <c r="BP15" s="64">
        <f t="shared" si="49"/>
        <v>0.36944134018176356</v>
      </c>
      <c r="BQ15" s="64">
        <f t="shared" si="49"/>
        <v>0.5</v>
      </c>
      <c r="BR15" s="64">
        <f t="shared" si="49"/>
        <v>0.63055865981823644</v>
      </c>
      <c r="BS15" s="64">
        <f t="shared" si="49"/>
        <v>0.74750746245307709</v>
      </c>
      <c r="BT15" s="64">
        <f t="shared" si="49"/>
        <v>0.84134474606854304</v>
      </c>
      <c r="BU15" s="64">
        <f t="shared" si="49"/>
        <v>0.90878878027413212</v>
      </c>
      <c r="BV15" s="64">
        <f t="shared" si="49"/>
        <v>0.9522096477271853</v>
      </c>
      <c r="BW15" s="64">
        <f t="shared" si="49"/>
        <v>0.97724986805182079</v>
      </c>
      <c r="BX15" s="64">
        <f t="shared" si="49"/>
        <v>0.99018467137135469</v>
      </c>
      <c r="BY15" s="64">
        <f t="shared" si="49"/>
        <v>0.99616961943241022</v>
      </c>
      <c r="BZ15" s="64">
        <f t="shared" si="49"/>
        <v>0.9986501019683699</v>
      </c>
      <c r="CA15" s="77">
        <f t="shared" ca="1" si="24"/>
        <v>0</v>
      </c>
      <c r="CB15" s="77">
        <f t="shared" ca="1" si="25"/>
        <v>0</v>
      </c>
      <c r="CC15" s="77">
        <f t="shared" ca="1" si="26"/>
        <v>0</v>
      </c>
      <c r="CD15" s="77">
        <f t="shared" ca="1" si="27"/>
        <v>8.8817841970012523E-16</v>
      </c>
      <c r="CE15" s="77">
        <f t="shared" ca="1" si="28"/>
        <v>1</v>
      </c>
      <c r="CF15" s="77">
        <f t="shared" ca="1" si="29"/>
        <v>2</v>
      </c>
      <c r="CG15" s="77">
        <f t="shared" ca="1" si="30"/>
        <v>3</v>
      </c>
      <c r="CH15" s="77">
        <f t="shared" ca="1" si="31"/>
        <v>10.333333333333329</v>
      </c>
      <c r="CI15" s="77">
        <f t="shared" ca="1" si="32"/>
        <v>17.666666666666664</v>
      </c>
      <c r="CJ15" s="77">
        <f t="shared" ca="1" si="33"/>
        <v>25</v>
      </c>
      <c r="CK15" s="77">
        <f t="shared" ca="1" si="34"/>
        <v>44</v>
      </c>
      <c r="CL15" s="77">
        <f t="shared" ca="1" si="35"/>
        <v>63</v>
      </c>
      <c r="CM15" s="77">
        <f t="shared" ca="1" si="36"/>
        <v>82</v>
      </c>
      <c r="CN15" s="77">
        <f t="shared" ca="1" si="37"/>
        <v>112.66666666666663</v>
      </c>
      <c r="CO15" s="77">
        <f t="shared" ca="1" si="38"/>
        <v>143.33333333333326</v>
      </c>
      <c r="CP15" s="77">
        <f t="shared" ca="1" si="39"/>
        <v>174</v>
      </c>
      <c r="CQ15" s="77">
        <f t="shared" ca="1" si="40"/>
        <v>223</v>
      </c>
      <c r="CR15" s="77">
        <f t="shared" ca="1" si="41"/>
        <v>271.99999999999989</v>
      </c>
      <c r="CS15" s="77">
        <f t="shared" ca="1" si="42"/>
        <v>321</v>
      </c>
      <c r="CT15">
        <f t="shared" ca="1" si="50"/>
        <v>2</v>
      </c>
      <c r="CU15">
        <f t="shared" ca="1" si="51"/>
        <v>112.66666666666663</v>
      </c>
      <c r="CV15">
        <f t="shared" ca="1" si="52"/>
        <v>-23</v>
      </c>
      <c r="CW15">
        <f t="shared" ca="1" si="52"/>
        <v>87.666666666666629</v>
      </c>
      <c r="CX15" s="5">
        <f t="shared" ca="1" si="43"/>
        <v>1.2195121951219513E-2</v>
      </c>
      <c r="CY15" s="5">
        <f t="shared" ca="1" si="44"/>
        <v>-1.1219512195121951E-2</v>
      </c>
      <c r="CZ15" s="5">
        <f t="shared" ca="1" si="45"/>
        <v>4.2764227642276408E-2</v>
      </c>
      <c r="DB15">
        <f t="shared" ref="DB15:DX15" ca="1" si="60">SUMIFS($AO15:$BG15,$CA15:$CS15,"&gt;"&amp;DA$11,$CA15:$CS15,"&lt;="&amp;DB$11)</f>
        <v>6.0520560040943215E-2</v>
      </c>
      <c r="DC15">
        <f t="shared" ca="1" si="60"/>
        <v>3.4527894216615316</v>
      </c>
      <c r="DD15">
        <f t="shared" ca="1" si="60"/>
        <v>0.42616945825658181</v>
      </c>
      <c r="DE15">
        <f t="shared" ca="1" si="60"/>
        <v>5.1307495514159918E-2</v>
      </c>
      <c r="DF15">
        <f t="shared" ca="1" si="60"/>
        <v>9.2130645267833877E-3</v>
      </c>
      <c r="DG15">
        <f t="shared" ca="1" si="60"/>
        <v>0</v>
      </c>
      <c r="DH15">
        <f t="shared" ca="1" si="60"/>
        <v>0</v>
      </c>
      <c r="DI15">
        <f t="shared" ca="1" si="60"/>
        <v>0</v>
      </c>
      <c r="DJ15">
        <f t="shared" ca="1" si="60"/>
        <v>0</v>
      </c>
      <c r="DK15">
        <f t="shared" ca="1" si="60"/>
        <v>0</v>
      </c>
      <c r="DL15">
        <f t="shared" ca="1" si="60"/>
        <v>0</v>
      </c>
      <c r="DM15">
        <f t="shared" ca="1" si="60"/>
        <v>0</v>
      </c>
      <c r="DN15">
        <f t="shared" ca="1" si="60"/>
        <v>0</v>
      </c>
      <c r="DO15">
        <f t="shared" ca="1" si="60"/>
        <v>0</v>
      </c>
      <c r="DP15">
        <f t="shared" ca="1" si="60"/>
        <v>0</v>
      </c>
      <c r="DQ15">
        <f t="shared" ca="1" si="60"/>
        <v>0</v>
      </c>
      <c r="DR15">
        <f t="shared" ca="1" si="60"/>
        <v>0</v>
      </c>
      <c r="DS15">
        <f t="shared" ca="1" si="60"/>
        <v>0</v>
      </c>
      <c r="DT15">
        <f t="shared" ca="1" si="60"/>
        <v>0</v>
      </c>
      <c r="DU15">
        <f t="shared" ca="1" si="60"/>
        <v>0</v>
      </c>
      <c r="DV15">
        <f t="shared" ca="1" si="60"/>
        <v>0</v>
      </c>
      <c r="DW15">
        <f t="shared" ca="1" si="60"/>
        <v>0</v>
      </c>
      <c r="DX15">
        <f t="shared" ca="1" si="60"/>
        <v>0</v>
      </c>
      <c r="DY15">
        <f ca="1">SUM(DB15:DX15)</f>
        <v>4</v>
      </c>
      <c r="DZ15">
        <f ca="1">COUNTIF(DB15:DX15,"&gt;0")</f>
        <v>5</v>
      </c>
    </row>
    <row r="16" spans="1:130">
      <c r="A16">
        <v>4</v>
      </c>
      <c r="B16" s="3">
        <f t="shared" si="54"/>
        <v>8.9477600000000006</v>
      </c>
      <c r="C16" s="53">
        <f t="shared" si="20"/>
        <v>1</v>
      </c>
      <c r="D16" s="53">
        <f t="shared" si="20"/>
        <v>1.3333333333333335</v>
      </c>
      <c r="E16" s="53">
        <f t="shared" si="20"/>
        <v>1.666666666666667</v>
      </c>
      <c r="F16" s="53">
        <f t="shared" si="20"/>
        <v>2</v>
      </c>
      <c r="G16" s="53">
        <f t="shared" si="20"/>
        <v>2.3333333333333335</v>
      </c>
      <c r="H16" s="53">
        <f t="shared" si="20"/>
        <v>2.666666666666667</v>
      </c>
      <c r="I16" s="53">
        <f t="shared" si="20"/>
        <v>3</v>
      </c>
      <c r="J16" s="53">
        <f t="shared" si="20"/>
        <v>3.333333333333333</v>
      </c>
      <c r="K16" s="53">
        <f t="shared" si="20"/>
        <v>3.6666666666666665</v>
      </c>
      <c r="L16" s="53">
        <f t="shared" si="20"/>
        <v>4</v>
      </c>
      <c r="M16" s="53">
        <f t="shared" si="21"/>
        <v>4.333333333333333</v>
      </c>
      <c r="N16" s="53">
        <f t="shared" si="21"/>
        <v>4.666666666666667</v>
      </c>
      <c r="O16" s="53">
        <f t="shared" si="21"/>
        <v>5</v>
      </c>
      <c r="P16" s="53">
        <f t="shared" si="21"/>
        <v>5.333333333333333</v>
      </c>
      <c r="Q16" s="53">
        <f t="shared" si="21"/>
        <v>5.6666666666666661</v>
      </c>
      <c r="R16" s="53">
        <f t="shared" si="21"/>
        <v>6</v>
      </c>
      <c r="S16" s="53">
        <f t="shared" si="21"/>
        <v>6.333333333333333</v>
      </c>
      <c r="T16" s="53">
        <f t="shared" si="21"/>
        <v>6.6666666666666661</v>
      </c>
      <c r="U16" s="53">
        <f t="shared" si="21"/>
        <v>7</v>
      </c>
      <c r="V16" s="60">
        <f t="shared" si="55"/>
        <v>2.3032661316958821E-3</v>
      </c>
      <c r="W16" s="60">
        <f t="shared" si="47"/>
        <v>3.9063991940802463E-3</v>
      </c>
      <c r="X16" s="60">
        <f t="shared" si="47"/>
        <v>8.9204746844596759E-3</v>
      </c>
      <c r="Y16" s="60">
        <f t="shared" si="47"/>
        <v>1.8246367574581437E-2</v>
      </c>
      <c r="Z16" s="60">
        <f t="shared" si="47"/>
        <v>3.3430693684040835E-2</v>
      </c>
      <c r="AA16" s="60">
        <f t="shared" si="47"/>
        <v>5.4865303305523194E-2</v>
      </c>
      <c r="AB16" s="60">
        <f t="shared" si="47"/>
        <v>8.0655876389261777E-2</v>
      </c>
      <c r="AC16" s="60">
        <f t="shared" si="47"/>
        <v>0.10620915776234385</v>
      </c>
      <c r="AD16" s="60">
        <f t="shared" si="47"/>
        <v>0.1252786286631094</v>
      </c>
      <c r="AE16" s="60">
        <f t="shared" si="47"/>
        <v>0.13236766522180732</v>
      </c>
      <c r="AF16" s="60">
        <f t="shared" si="47"/>
        <v>0.12527862866310946</v>
      </c>
      <c r="AG16" s="60">
        <f t="shared" si="47"/>
        <v>0.10620915776234385</v>
      </c>
      <c r="AH16" s="60">
        <f t="shared" si="47"/>
        <v>8.0655876389261749E-2</v>
      </c>
      <c r="AI16" s="60">
        <f t="shared" si="47"/>
        <v>5.4865303305523194E-2</v>
      </c>
      <c r="AJ16" s="60">
        <f t="shared" si="47"/>
        <v>3.3430693684040835E-2</v>
      </c>
      <c r="AK16" s="60">
        <f t="shared" si="47"/>
        <v>1.8246367574581424E-2</v>
      </c>
      <c r="AL16" s="60">
        <f t="shared" si="47"/>
        <v>8.9204746844596672E-3</v>
      </c>
      <c r="AM16" s="60">
        <f t="shared" si="47"/>
        <v>3.9063991940803122E-3</v>
      </c>
      <c r="AN16" s="60">
        <f t="shared" si="47"/>
        <v>2.3032661316958469E-3</v>
      </c>
      <c r="AO16" s="92">
        <f t="shared" ref="AO16:AR16" si="61">AO15</f>
        <v>9.2130645267835282E-3</v>
      </c>
      <c r="AP16" s="92">
        <f t="shared" si="48"/>
        <v>1.5625596776320985E-2</v>
      </c>
      <c r="AQ16" s="92">
        <f t="shared" si="48"/>
        <v>3.5681898737838703E-2</v>
      </c>
      <c r="AR16" s="92">
        <f t="shared" si="48"/>
        <v>7.298547029832575E-2</v>
      </c>
      <c r="AS16" s="92">
        <f t="shared" si="48"/>
        <v>0.13372277473616334</v>
      </c>
      <c r="AT16" s="92">
        <f t="shared" si="48"/>
        <v>0.21946121322209278</v>
      </c>
      <c r="AU16" s="92">
        <f t="shared" si="48"/>
        <v>0.32262350555704711</v>
      </c>
      <c r="AV16" s="92">
        <f t="shared" si="48"/>
        <v>0.42483663104937541</v>
      </c>
      <c r="AW16" s="92">
        <f t="shared" si="48"/>
        <v>0.50111451465243761</v>
      </c>
      <c r="AX16" s="92">
        <f t="shared" si="48"/>
        <v>0.52947066088722927</v>
      </c>
      <c r="AY16" s="92">
        <f t="shared" si="48"/>
        <v>0.50111451465243784</v>
      </c>
      <c r="AZ16" s="92">
        <f t="shared" si="48"/>
        <v>0.42483663104937541</v>
      </c>
      <c r="BA16" s="92">
        <f t="shared" si="48"/>
        <v>0.322623505557047</v>
      </c>
      <c r="BB16" s="92">
        <f t="shared" si="48"/>
        <v>0.21946121322209278</v>
      </c>
      <c r="BC16" s="92">
        <f t="shared" si="48"/>
        <v>0.13372277473616334</v>
      </c>
      <c r="BD16" s="92">
        <f t="shared" si="48"/>
        <v>7.2985470298325694E-2</v>
      </c>
      <c r="BE16" s="92">
        <f t="shared" si="48"/>
        <v>3.5681898737838669E-2</v>
      </c>
      <c r="BF16" s="92">
        <f t="shared" si="48"/>
        <v>1.5625596776321249E-2</v>
      </c>
      <c r="BG16" s="92">
        <f t="shared" si="48"/>
        <v>9.2130645267833877E-3</v>
      </c>
      <c r="BH16" s="64">
        <f t="shared" si="57"/>
        <v>1.3498980316300933E-3</v>
      </c>
      <c r="BI16" s="64">
        <f t="shared" si="49"/>
        <v>3.8303805675897356E-3</v>
      </c>
      <c r="BJ16" s="64">
        <f t="shared" si="49"/>
        <v>9.815328628645344E-3</v>
      </c>
      <c r="BK16" s="64">
        <f t="shared" si="49"/>
        <v>2.2750131948179219E-2</v>
      </c>
      <c r="BL16" s="64">
        <f t="shared" si="49"/>
        <v>4.7790352272814703E-2</v>
      </c>
      <c r="BM16" s="64">
        <f t="shared" si="49"/>
        <v>9.1211219725867876E-2</v>
      </c>
      <c r="BN16" s="64">
        <f t="shared" si="49"/>
        <v>0.15865525393145699</v>
      </c>
      <c r="BO16" s="64">
        <f t="shared" si="49"/>
        <v>0.2524925375469228</v>
      </c>
      <c r="BP16" s="64">
        <f t="shared" si="49"/>
        <v>0.36944134018176356</v>
      </c>
      <c r="BQ16" s="64">
        <f t="shared" si="49"/>
        <v>0.5</v>
      </c>
      <c r="BR16" s="64">
        <f t="shared" si="49"/>
        <v>0.63055865981823644</v>
      </c>
      <c r="BS16" s="64">
        <f t="shared" si="49"/>
        <v>0.74750746245307709</v>
      </c>
      <c r="BT16" s="64">
        <f t="shared" si="49"/>
        <v>0.84134474606854304</v>
      </c>
      <c r="BU16" s="64">
        <f t="shared" si="49"/>
        <v>0.90878878027413212</v>
      </c>
      <c r="BV16" s="64">
        <f t="shared" si="49"/>
        <v>0.9522096477271853</v>
      </c>
      <c r="BW16" s="64">
        <f t="shared" si="49"/>
        <v>0.97724986805182079</v>
      </c>
      <c r="BX16" s="64">
        <f t="shared" si="49"/>
        <v>0.99018467137135469</v>
      </c>
      <c r="BY16" s="64">
        <f t="shared" si="49"/>
        <v>0.99616961943241022</v>
      </c>
      <c r="BZ16" s="64">
        <f t="shared" si="49"/>
        <v>0.9986501019683699</v>
      </c>
      <c r="CA16" s="77">
        <f t="shared" ca="1" si="24"/>
        <v>0</v>
      </c>
      <c r="CB16" s="77">
        <f t="shared" ca="1" si="25"/>
        <v>1</v>
      </c>
      <c r="CC16" s="77">
        <f t="shared" ca="1" si="26"/>
        <v>2.0000000000000009</v>
      </c>
      <c r="CD16" s="77">
        <f t="shared" ca="1" si="27"/>
        <v>3</v>
      </c>
      <c r="CE16" s="77">
        <f t="shared" ca="1" si="28"/>
        <v>10.333333333333336</v>
      </c>
      <c r="CF16" s="77">
        <f t="shared" ca="1" si="29"/>
        <v>17.666666666666671</v>
      </c>
      <c r="CG16" s="77">
        <f t="shared" ca="1" si="30"/>
        <v>25</v>
      </c>
      <c r="CH16" s="77">
        <f t="shared" ca="1" si="31"/>
        <v>43.999999999999972</v>
      </c>
      <c r="CI16" s="77">
        <f t="shared" ca="1" si="32"/>
        <v>63</v>
      </c>
      <c r="CJ16" s="77">
        <f t="shared" ca="1" si="33"/>
        <v>82</v>
      </c>
      <c r="CK16" s="77">
        <f t="shared" ca="1" si="34"/>
        <v>112.66666666666663</v>
      </c>
      <c r="CL16" s="77">
        <f t="shared" ca="1" si="35"/>
        <v>143.33333333333337</v>
      </c>
      <c r="CM16" s="77">
        <f t="shared" ca="1" si="36"/>
        <v>174</v>
      </c>
      <c r="CN16" s="77">
        <f t="shared" ca="1" si="37"/>
        <v>223</v>
      </c>
      <c r="CO16" s="77">
        <f t="shared" ca="1" si="38"/>
        <v>271.99999999999989</v>
      </c>
      <c r="CP16" s="77">
        <f t="shared" ca="1" si="39"/>
        <v>321</v>
      </c>
      <c r="CQ16" s="77">
        <f t="shared" ca="1" si="40"/>
        <v>391.33333333333326</v>
      </c>
      <c r="CR16" s="77">
        <f t="shared" ca="1" si="41"/>
        <v>461.66666666666652</v>
      </c>
      <c r="CS16" s="77">
        <f t="shared" ca="1" si="42"/>
        <v>532</v>
      </c>
      <c r="CT16">
        <f t="shared" ca="1" si="50"/>
        <v>17.666666666666671</v>
      </c>
      <c r="CU16">
        <f t="shared" ca="1" si="51"/>
        <v>223</v>
      </c>
      <c r="CV16">
        <f t="shared" ca="1" si="52"/>
        <v>-64.333333333333329</v>
      </c>
      <c r="CW16">
        <f t="shared" ca="1" si="52"/>
        <v>141</v>
      </c>
      <c r="CX16" s="5">
        <f t="shared" ca="1" si="43"/>
        <v>0.04</v>
      </c>
      <c r="CY16" s="5">
        <f t="shared" ca="1" si="44"/>
        <v>-3.1382113821138209E-2</v>
      </c>
      <c r="CZ16" s="5">
        <f t="shared" ca="1" si="45"/>
        <v>6.8780487804878054E-2</v>
      </c>
      <c r="DB16">
        <f t="shared" ref="DB16:DX16" ca="1" si="62">SUMIFS($AO16:$BG16,$CA16:$CS16,"&gt;"&amp;DA$11,$CA16:$CS16,"&lt;="&amp;DB$11)</f>
        <v>9.2130645267835282E-3</v>
      </c>
      <c r="DC16">
        <f t="shared" ca="1" si="62"/>
        <v>2.2555222659168308</v>
      </c>
      <c r="DD16">
        <f t="shared" ca="1" si="62"/>
        <v>1.2485746512588602</v>
      </c>
      <c r="DE16">
        <f t="shared" ca="1" si="62"/>
        <v>0.35318398795825612</v>
      </c>
      <c r="DF16">
        <f t="shared" ca="1" si="62"/>
        <v>0.10866736903616436</v>
      </c>
      <c r="DG16">
        <f t="shared" ca="1" si="62"/>
        <v>1.5625596776321249E-2</v>
      </c>
      <c r="DH16">
        <f t="shared" ca="1" si="62"/>
        <v>9.2130645267833877E-3</v>
      </c>
      <c r="DI16">
        <f t="shared" ca="1" si="62"/>
        <v>0</v>
      </c>
      <c r="DJ16">
        <f t="shared" ca="1" si="62"/>
        <v>0</v>
      </c>
      <c r="DK16">
        <f t="shared" ca="1" si="62"/>
        <v>0</v>
      </c>
      <c r="DL16">
        <f t="shared" ca="1" si="62"/>
        <v>0</v>
      </c>
      <c r="DM16">
        <f t="shared" ca="1" si="62"/>
        <v>0</v>
      </c>
      <c r="DN16">
        <f t="shared" ca="1" si="62"/>
        <v>0</v>
      </c>
      <c r="DO16">
        <f t="shared" ca="1" si="62"/>
        <v>0</v>
      </c>
      <c r="DP16">
        <f t="shared" ca="1" si="62"/>
        <v>0</v>
      </c>
      <c r="DQ16">
        <f t="shared" ca="1" si="62"/>
        <v>0</v>
      </c>
      <c r="DR16">
        <f t="shared" ca="1" si="62"/>
        <v>0</v>
      </c>
      <c r="DS16">
        <f t="shared" ca="1" si="62"/>
        <v>0</v>
      </c>
      <c r="DT16">
        <f t="shared" ca="1" si="62"/>
        <v>0</v>
      </c>
      <c r="DU16">
        <f t="shared" ca="1" si="62"/>
        <v>0</v>
      </c>
      <c r="DV16">
        <f t="shared" ca="1" si="62"/>
        <v>0</v>
      </c>
      <c r="DW16">
        <f t="shared" ca="1" si="62"/>
        <v>0</v>
      </c>
      <c r="DX16">
        <f t="shared" ca="1" si="62"/>
        <v>0</v>
      </c>
      <c r="DY16">
        <f ca="1">SUM(DB16:DX16)</f>
        <v>3.9999999999999996</v>
      </c>
      <c r="DZ16">
        <f ca="1">COUNTIF(DB16:DX16,"&gt;0")</f>
        <v>7</v>
      </c>
    </row>
    <row r="17" spans="1:130">
      <c r="A17">
        <v>5</v>
      </c>
      <c r="B17" s="3">
        <f t="shared" si="54"/>
        <v>11.184700000000001</v>
      </c>
      <c r="C17" s="53">
        <f t="shared" si="20"/>
        <v>2</v>
      </c>
      <c r="D17" s="53">
        <f t="shared" si="20"/>
        <v>2.3333333333333335</v>
      </c>
      <c r="E17" s="53">
        <f t="shared" si="20"/>
        <v>2.666666666666667</v>
      </c>
      <c r="F17" s="53">
        <f t="shared" si="20"/>
        <v>3</v>
      </c>
      <c r="G17" s="53">
        <f t="shared" si="20"/>
        <v>3.3333333333333335</v>
      </c>
      <c r="H17" s="53">
        <f t="shared" si="20"/>
        <v>3.666666666666667</v>
      </c>
      <c r="I17" s="53">
        <f t="shared" si="20"/>
        <v>4</v>
      </c>
      <c r="J17" s="53">
        <f t="shared" si="20"/>
        <v>4.333333333333333</v>
      </c>
      <c r="K17" s="53">
        <f t="shared" si="20"/>
        <v>4.666666666666667</v>
      </c>
      <c r="L17" s="53">
        <f t="shared" si="20"/>
        <v>5</v>
      </c>
      <c r="M17" s="53">
        <f t="shared" si="21"/>
        <v>5.333333333333333</v>
      </c>
      <c r="N17" s="53">
        <f t="shared" si="21"/>
        <v>5.666666666666667</v>
      </c>
      <c r="O17" s="53">
        <f t="shared" si="21"/>
        <v>6</v>
      </c>
      <c r="P17" s="53">
        <f t="shared" si="21"/>
        <v>6.333333333333333</v>
      </c>
      <c r="Q17" s="53">
        <f t="shared" si="21"/>
        <v>6.6666666666666661</v>
      </c>
      <c r="R17" s="53">
        <f t="shared" si="21"/>
        <v>7</v>
      </c>
      <c r="S17" s="53">
        <f t="shared" si="21"/>
        <v>7.333333333333333</v>
      </c>
      <c r="T17" s="53">
        <f t="shared" si="21"/>
        <v>7.6666666666666661</v>
      </c>
      <c r="U17" s="53">
        <f t="shared" si="21"/>
        <v>8</v>
      </c>
      <c r="V17" s="60">
        <f t="shared" si="55"/>
        <v>2.3032661316958821E-3</v>
      </c>
      <c r="W17" s="60">
        <f t="shared" si="47"/>
        <v>3.9063991940802463E-3</v>
      </c>
      <c r="X17" s="60">
        <f t="shared" si="47"/>
        <v>8.9204746844596759E-3</v>
      </c>
      <c r="Y17" s="60">
        <f t="shared" si="47"/>
        <v>1.8246367574581437E-2</v>
      </c>
      <c r="Z17" s="60">
        <f t="shared" si="47"/>
        <v>3.3430693684040835E-2</v>
      </c>
      <c r="AA17" s="60">
        <f t="shared" si="47"/>
        <v>5.4865303305523194E-2</v>
      </c>
      <c r="AB17" s="60">
        <f t="shared" si="47"/>
        <v>8.0655876389261777E-2</v>
      </c>
      <c r="AC17" s="60">
        <f t="shared" si="47"/>
        <v>0.10620915776234385</v>
      </c>
      <c r="AD17" s="60">
        <f t="shared" si="47"/>
        <v>0.1252786286631094</v>
      </c>
      <c r="AE17" s="60">
        <f t="shared" si="47"/>
        <v>0.13236766522180732</v>
      </c>
      <c r="AF17" s="60">
        <f t="shared" si="47"/>
        <v>0.12527862866310946</v>
      </c>
      <c r="AG17" s="60">
        <f t="shared" si="47"/>
        <v>0.10620915776234385</v>
      </c>
      <c r="AH17" s="60">
        <f t="shared" si="47"/>
        <v>8.0655876389261749E-2</v>
      </c>
      <c r="AI17" s="60">
        <f t="shared" si="47"/>
        <v>5.4865303305523194E-2</v>
      </c>
      <c r="AJ17" s="60">
        <f t="shared" si="47"/>
        <v>3.3430693684040835E-2</v>
      </c>
      <c r="AK17" s="60">
        <f t="shared" si="47"/>
        <v>1.8246367574581424E-2</v>
      </c>
      <c r="AL17" s="60">
        <f t="shared" si="47"/>
        <v>8.9204746844596672E-3</v>
      </c>
      <c r="AM17" s="60">
        <f t="shared" si="47"/>
        <v>3.9063991940803122E-3</v>
      </c>
      <c r="AN17" s="60">
        <f t="shared" si="47"/>
        <v>2.3032661316958469E-3</v>
      </c>
      <c r="AO17" s="92">
        <f t="shared" ref="AO17:AR17" si="63">AO16</f>
        <v>9.2130645267835282E-3</v>
      </c>
      <c r="AP17" s="92">
        <f t="shared" si="48"/>
        <v>1.5625596776320985E-2</v>
      </c>
      <c r="AQ17" s="92">
        <f t="shared" si="48"/>
        <v>3.5681898737838703E-2</v>
      </c>
      <c r="AR17" s="92">
        <f t="shared" si="48"/>
        <v>7.298547029832575E-2</v>
      </c>
      <c r="AS17" s="92">
        <f t="shared" si="48"/>
        <v>0.13372277473616334</v>
      </c>
      <c r="AT17" s="92">
        <f t="shared" si="48"/>
        <v>0.21946121322209278</v>
      </c>
      <c r="AU17" s="92">
        <f t="shared" si="48"/>
        <v>0.32262350555704711</v>
      </c>
      <c r="AV17" s="92">
        <f t="shared" si="48"/>
        <v>0.42483663104937541</v>
      </c>
      <c r="AW17" s="92">
        <f t="shared" si="48"/>
        <v>0.50111451465243761</v>
      </c>
      <c r="AX17" s="92">
        <f t="shared" si="48"/>
        <v>0.52947066088722927</v>
      </c>
      <c r="AY17" s="92">
        <f t="shared" si="48"/>
        <v>0.50111451465243784</v>
      </c>
      <c r="AZ17" s="92">
        <f t="shared" si="48"/>
        <v>0.42483663104937541</v>
      </c>
      <c r="BA17" s="92">
        <f t="shared" si="48"/>
        <v>0.322623505557047</v>
      </c>
      <c r="BB17" s="92">
        <f t="shared" si="48"/>
        <v>0.21946121322209278</v>
      </c>
      <c r="BC17" s="92">
        <f t="shared" si="48"/>
        <v>0.13372277473616334</v>
      </c>
      <c r="BD17" s="92">
        <f t="shared" si="48"/>
        <v>7.2985470298325694E-2</v>
      </c>
      <c r="BE17" s="92">
        <f t="shared" si="48"/>
        <v>3.5681898737838669E-2</v>
      </c>
      <c r="BF17" s="92">
        <f t="shared" si="48"/>
        <v>1.5625596776321249E-2</v>
      </c>
      <c r="BG17" s="92">
        <f t="shared" si="48"/>
        <v>9.2130645267833877E-3</v>
      </c>
      <c r="BH17" s="64">
        <f t="shared" si="57"/>
        <v>1.3498980316300933E-3</v>
      </c>
      <c r="BI17" s="64">
        <f t="shared" si="49"/>
        <v>3.8303805675897356E-3</v>
      </c>
      <c r="BJ17" s="64">
        <f t="shared" si="49"/>
        <v>9.815328628645344E-3</v>
      </c>
      <c r="BK17" s="64">
        <f t="shared" si="49"/>
        <v>2.2750131948179219E-2</v>
      </c>
      <c r="BL17" s="64">
        <f t="shared" si="49"/>
        <v>4.7790352272814703E-2</v>
      </c>
      <c r="BM17" s="64">
        <f t="shared" si="49"/>
        <v>9.1211219725867876E-2</v>
      </c>
      <c r="BN17" s="64">
        <f t="shared" si="49"/>
        <v>0.15865525393145699</v>
      </c>
      <c r="BO17" s="64">
        <f t="shared" si="49"/>
        <v>0.2524925375469228</v>
      </c>
      <c r="BP17" s="64">
        <f t="shared" si="49"/>
        <v>0.36944134018176356</v>
      </c>
      <c r="BQ17" s="64">
        <f t="shared" si="49"/>
        <v>0.5</v>
      </c>
      <c r="BR17" s="64">
        <f t="shared" si="49"/>
        <v>0.63055865981823644</v>
      </c>
      <c r="BS17" s="64">
        <f t="shared" si="49"/>
        <v>0.74750746245307709</v>
      </c>
      <c r="BT17" s="64">
        <f t="shared" si="49"/>
        <v>0.84134474606854304</v>
      </c>
      <c r="BU17" s="64">
        <f t="shared" si="49"/>
        <v>0.90878878027413212</v>
      </c>
      <c r="BV17" s="64">
        <f t="shared" si="49"/>
        <v>0.9522096477271853</v>
      </c>
      <c r="BW17" s="64">
        <f t="shared" si="49"/>
        <v>0.97724986805182079</v>
      </c>
      <c r="BX17" s="64">
        <f t="shared" si="49"/>
        <v>0.99018467137135469</v>
      </c>
      <c r="BY17" s="64">
        <f t="shared" si="49"/>
        <v>0.99616961943241022</v>
      </c>
      <c r="BZ17" s="64">
        <f t="shared" si="49"/>
        <v>0.9986501019683699</v>
      </c>
      <c r="CA17" s="77">
        <f t="shared" ca="1" si="24"/>
        <v>3</v>
      </c>
      <c r="CB17" s="77">
        <f t="shared" ca="1" si="25"/>
        <v>10.333333333333336</v>
      </c>
      <c r="CC17" s="77">
        <f t="shared" ca="1" si="26"/>
        <v>17.666666666666671</v>
      </c>
      <c r="CD17" s="77">
        <f t="shared" ca="1" si="27"/>
        <v>25</v>
      </c>
      <c r="CE17" s="77">
        <f t="shared" ca="1" si="28"/>
        <v>44</v>
      </c>
      <c r="CF17" s="77">
        <f t="shared" ca="1" si="29"/>
        <v>63.000000000000028</v>
      </c>
      <c r="CG17" s="77">
        <f t="shared" ca="1" si="30"/>
        <v>82</v>
      </c>
      <c r="CH17" s="77">
        <f t="shared" ca="1" si="31"/>
        <v>112.66666666666663</v>
      </c>
      <c r="CI17" s="77">
        <f t="shared" ca="1" si="32"/>
        <v>143.33333333333337</v>
      </c>
      <c r="CJ17" s="77">
        <f t="shared" ca="1" si="33"/>
        <v>174</v>
      </c>
      <c r="CK17" s="77">
        <f t="shared" ca="1" si="34"/>
        <v>223</v>
      </c>
      <c r="CL17" s="77">
        <f t="shared" ca="1" si="35"/>
        <v>272</v>
      </c>
      <c r="CM17" s="77">
        <f t="shared" ca="1" si="36"/>
        <v>321</v>
      </c>
      <c r="CN17" s="77">
        <f t="shared" ca="1" si="37"/>
        <v>391.33333333333326</v>
      </c>
      <c r="CO17" s="77">
        <f t="shared" ca="1" si="38"/>
        <v>461.66666666666652</v>
      </c>
      <c r="CP17" s="77">
        <f t="shared" ca="1" si="39"/>
        <v>532</v>
      </c>
      <c r="CQ17" s="77">
        <f t="shared" ca="1" si="40"/>
        <v>626.33333333333303</v>
      </c>
      <c r="CR17" s="77">
        <f t="shared" ca="1" si="41"/>
        <v>720.66666666666652</v>
      </c>
      <c r="CS17" s="77">
        <f t="shared" ca="1" si="42"/>
        <v>815</v>
      </c>
      <c r="CT17">
        <f t="shared" ca="1" si="50"/>
        <v>63.000000000000028</v>
      </c>
      <c r="CU17">
        <f t="shared" ca="1" si="51"/>
        <v>391.33333333333326</v>
      </c>
      <c r="CV17">
        <f t="shared" ca="1" si="52"/>
        <v>-110.99999999999997</v>
      </c>
      <c r="CW17">
        <f t="shared" ca="1" si="52"/>
        <v>217.33333333333326</v>
      </c>
      <c r="CX17" s="5">
        <f t="shared" ca="1" si="43"/>
        <v>8.4878048780487811E-2</v>
      </c>
      <c r="CY17" s="5">
        <f t="shared" ca="1" si="44"/>
        <v>-5.414634146341462E-2</v>
      </c>
      <c r="CZ17" s="5">
        <f t="shared" ca="1" si="45"/>
        <v>0.10601626016260159</v>
      </c>
      <c r="DB17">
        <f t="shared" ref="DB17:DX17" ca="1" si="64">SUMIFS($AO17:$BG17,$CA17:$CS17,"&gt;"&amp;DA$11,$CA17:$CS17,"&lt;="&amp;DB$11)</f>
        <v>0</v>
      </c>
      <c r="DC17">
        <f t="shared" ca="1" si="64"/>
        <v>0.80931352385457223</v>
      </c>
      <c r="DD17">
        <f t="shared" ca="1" si="64"/>
        <v>1.4554218065890423</v>
      </c>
      <c r="DE17">
        <f t="shared" ca="1" si="64"/>
        <v>0.92595114570181325</v>
      </c>
      <c r="DF17">
        <f t="shared" ca="1" si="64"/>
        <v>0.54208471877913977</v>
      </c>
      <c r="DG17">
        <f t="shared" ca="1" si="64"/>
        <v>0.13372277473616334</v>
      </c>
      <c r="DH17">
        <f t="shared" ca="1" si="64"/>
        <v>7.2985470298325694E-2</v>
      </c>
      <c r="DI17">
        <f t="shared" ca="1" si="64"/>
        <v>3.5681898737838669E-2</v>
      </c>
      <c r="DJ17">
        <f t="shared" ca="1" si="64"/>
        <v>1.5625596776321249E-2</v>
      </c>
      <c r="DK17">
        <f t="shared" ca="1" si="64"/>
        <v>9.2130645267833877E-3</v>
      </c>
      <c r="DL17">
        <f t="shared" ca="1" si="64"/>
        <v>0</v>
      </c>
      <c r="DM17">
        <f t="shared" ca="1" si="64"/>
        <v>0</v>
      </c>
      <c r="DN17">
        <f t="shared" ca="1" si="64"/>
        <v>0</v>
      </c>
      <c r="DO17">
        <f t="shared" ca="1" si="64"/>
        <v>0</v>
      </c>
      <c r="DP17">
        <f t="shared" ca="1" si="64"/>
        <v>0</v>
      </c>
      <c r="DQ17">
        <f t="shared" ca="1" si="64"/>
        <v>0</v>
      </c>
      <c r="DR17">
        <f t="shared" ca="1" si="64"/>
        <v>0</v>
      </c>
      <c r="DS17">
        <f t="shared" ca="1" si="64"/>
        <v>0</v>
      </c>
      <c r="DT17">
        <f t="shared" ca="1" si="64"/>
        <v>0</v>
      </c>
      <c r="DU17">
        <f t="shared" ca="1" si="64"/>
        <v>0</v>
      </c>
      <c r="DV17">
        <f t="shared" ca="1" si="64"/>
        <v>0</v>
      </c>
      <c r="DW17">
        <f t="shared" ca="1" si="64"/>
        <v>0</v>
      </c>
      <c r="DX17">
        <f t="shared" ca="1" si="64"/>
        <v>0</v>
      </c>
      <c r="DY17">
        <f ca="1">SUM(DB17:DX17)</f>
        <v>4</v>
      </c>
      <c r="DZ17">
        <f ca="1">COUNTIF(DB17:DX17,"&gt;0")</f>
        <v>9</v>
      </c>
    </row>
    <row r="18" spans="1:130">
      <c r="A18">
        <v>6</v>
      </c>
      <c r="B18" s="3">
        <f t="shared" si="54"/>
        <v>13.42164</v>
      </c>
      <c r="C18" s="53">
        <f t="shared" si="20"/>
        <v>3</v>
      </c>
      <c r="D18" s="53">
        <f t="shared" si="20"/>
        <v>3.3333333333333335</v>
      </c>
      <c r="E18" s="53">
        <f t="shared" si="20"/>
        <v>3.666666666666667</v>
      </c>
      <c r="F18" s="53">
        <f t="shared" si="20"/>
        <v>4</v>
      </c>
      <c r="G18" s="53">
        <f t="shared" si="20"/>
        <v>4.3333333333333339</v>
      </c>
      <c r="H18" s="53">
        <f t="shared" si="20"/>
        <v>4.666666666666667</v>
      </c>
      <c r="I18" s="53">
        <f t="shared" si="20"/>
        <v>5</v>
      </c>
      <c r="J18" s="53">
        <f t="shared" si="20"/>
        <v>5.333333333333333</v>
      </c>
      <c r="K18" s="53">
        <f t="shared" si="20"/>
        <v>5.666666666666667</v>
      </c>
      <c r="L18" s="53">
        <f t="shared" si="20"/>
        <v>6</v>
      </c>
      <c r="M18" s="53">
        <f t="shared" si="21"/>
        <v>6.333333333333333</v>
      </c>
      <c r="N18" s="53">
        <f t="shared" si="21"/>
        <v>6.666666666666667</v>
      </c>
      <c r="O18" s="53">
        <f t="shared" si="21"/>
        <v>7</v>
      </c>
      <c r="P18" s="53">
        <f t="shared" si="21"/>
        <v>7.333333333333333</v>
      </c>
      <c r="Q18" s="53">
        <f t="shared" si="21"/>
        <v>7.6666666666666661</v>
      </c>
      <c r="R18" s="53">
        <f t="shared" si="21"/>
        <v>8</v>
      </c>
      <c r="S18" s="53">
        <f t="shared" si="21"/>
        <v>8.3333333333333321</v>
      </c>
      <c r="T18" s="53">
        <f t="shared" si="21"/>
        <v>8.6666666666666661</v>
      </c>
      <c r="U18" s="53">
        <f t="shared" si="21"/>
        <v>9</v>
      </c>
      <c r="V18" s="60">
        <f t="shared" si="55"/>
        <v>2.3032661316958821E-3</v>
      </c>
      <c r="W18" s="60">
        <f t="shared" si="47"/>
        <v>3.9063991940802463E-3</v>
      </c>
      <c r="X18" s="60">
        <f t="shared" si="47"/>
        <v>8.9204746844596759E-3</v>
      </c>
      <c r="Y18" s="60">
        <f t="shared" si="47"/>
        <v>1.8246367574581437E-2</v>
      </c>
      <c r="Z18" s="60">
        <f t="shared" si="47"/>
        <v>3.3430693684040835E-2</v>
      </c>
      <c r="AA18" s="60">
        <f t="shared" si="47"/>
        <v>5.4865303305523194E-2</v>
      </c>
      <c r="AB18" s="60">
        <f t="shared" si="47"/>
        <v>8.0655876389261777E-2</v>
      </c>
      <c r="AC18" s="60">
        <f t="shared" si="47"/>
        <v>0.10620915776234385</v>
      </c>
      <c r="AD18" s="60">
        <f t="shared" si="47"/>
        <v>0.1252786286631094</v>
      </c>
      <c r="AE18" s="60">
        <f t="shared" si="47"/>
        <v>0.13236766522180732</v>
      </c>
      <c r="AF18" s="60">
        <f t="shared" si="47"/>
        <v>0.12527862866310946</v>
      </c>
      <c r="AG18" s="60">
        <f t="shared" si="47"/>
        <v>0.10620915776234385</v>
      </c>
      <c r="AH18" s="60">
        <f t="shared" si="47"/>
        <v>8.0655876389261749E-2</v>
      </c>
      <c r="AI18" s="60">
        <f t="shared" si="47"/>
        <v>5.4865303305523194E-2</v>
      </c>
      <c r="AJ18" s="60">
        <f t="shared" si="47"/>
        <v>3.3430693684040835E-2</v>
      </c>
      <c r="AK18" s="60">
        <f t="shared" si="47"/>
        <v>1.8246367574581424E-2</v>
      </c>
      <c r="AL18" s="60">
        <f t="shared" si="47"/>
        <v>8.9204746844596672E-3</v>
      </c>
      <c r="AM18" s="60">
        <f t="shared" si="47"/>
        <v>3.9063991940803122E-3</v>
      </c>
      <c r="AN18" s="60">
        <f t="shared" si="47"/>
        <v>2.3032661316958469E-3</v>
      </c>
      <c r="AO18" s="92">
        <f t="shared" ref="AO18:AR18" si="65">AO17</f>
        <v>9.2130645267835282E-3</v>
      </c>
      <c r="AP18" s="92">
        <f t="shared" si="48"/>
        <v>1.5625596776320985E-2</v>
      </c>
      <c r="AQ18" s="92">
        <f t="shared" si="48"/>
        <v>3.5681898737838703E-2</v>
      </c>
      <c r="AR18" s="92">
        <f t="shared" si="48"/>
        <v>7.298547029832575E-2</v>
      </c>
      <c r="AS18" s="92">
        <f t="shared" si="48"/>
        <v>0.13372277473616334</v>
      </c>
      <c r="AT18" s="92">
        <f t="shared" si="48"/>
        <v>0.21946121322209278</v>
      </c>
      <c r="AU18" s="92">
        <f t="shared" si="48"/>
        <v>0.32262350555704711</v>
      </c>
      <c r="AV18" s="92">
        <f t="shared" si="48"/>
        <v>0.42483663104937541</v>
      </c>
      <c r="AW18" s="92">
        <f t="shared" si="48"/>
        <v>0.50111451465243761</v>
      </c>
      <c r="AX18" s="92">
        <f t="shared" si="48"/>
        <v>0.52947066088722927</v>
      </c>
      <c r="AY18" s="92">
        <f t="shared" si="48"/>
        <v>0.50111451465243784</v>
      </c>
      <c r="AZ18" s="92">
        <f t="shared" si="48"/>
        <v>0.42483663104937541</v>
      </c>
      <c r="BA18" s="92">
        <f t="shared" si="48"/>
        <v>0.322623505557047</v>
      </c>
      <c r="BB18" s="92">
        <f t="shared" si="48"/>
        <v>0.21946121322209278</v>
      </c>
      <c r="BC18" s="92">
        <f t="shared" si="48"/>
        <v>0.13372277473616334</v>
      </c>
      <c r="BD18" s="92">
        <f t="shared" si="48"/>
        <v>7.2985470298325694E-2</v>
      </c>
      <c r="BE18" s="92">
        <f t="shared" si="48"/>
        <v>3.5681898737838669E-2</v>
      </c>
      <c r="BF18" s="92">
        <f t="shared" si="48"/>
        <v>1.5625596776321249E-2</v>
      </c>
      <c r="BG18" s="92">
        <f t="shared" si="48"/>
        <v>9.2130645267833877E-3</v>
      </c>
      <c r="BH18" s="64">
        <f t="shared" si="57"/>
        <v>1.3498980316300933E-3</v>
      </c>
      <c r="BI18" s="64">
        <f t="shared" si="49"/>
        <v>3.8303805675897356E-3</v>
      </c>
      <c r="BJ18" s="64">
        <f t="shared" si="49"/>
        <v>9.815328628645344E-3</v>
      </c>
      <c r="BK18" s="64">
        <f t="shared" si="49"/>
        <v>2.2750131948179219E-2</v>
      </c>
      <c r="BL18" s="64">
        <f t="shared" si="49"/>
        <v>4.7790352272814703E-2</v>
      </c>
      <c r="BM18" s="64">
        <f t="shared" si="49"/>
        <v>9.1211219725867876E-2</v>
      </c>
      <c r="BN18" s="64">
        <f t="shared" si="49"/>
        <v>0.15865525393145699</v>
      </c>
      <c r="BO18" s="64">
        <f t="shared" si="49"/>
        <v>0.2524925375469228</v>
      </c>
      <c r="BP18" s="64">
        <f t="shared" si="49"/>
        <v>0.36944134018176356</v>
      </c>
      <c r="BQ18" s="64">
        <f t="shared" si="49"/>
        <v>0.5</v>
      </c>
      <c r="BR18" s="64">
        <f t="shared" si="49"/>
        <v>0.63055865981823644</v>
      </c>
      <c r="BS18" s="64">
        <f t="shared" si="49"/>
        <v>0.74750746245307709</v>
      </c>
      <c r="BT18" s="64">
        <f t="shared" si="49"/>
        <v>0.84134474606854304</v>
      </c>
      <c r="BU18" s="64">
        <f t="shared" si="49"/>
        <v>0.90878878027413212</v>
      </c>
      <c r="BV18" s="64">
        <f t="shared" si="49"/>
        <v>0.9522096477271853</v>
      </c>
      <c r="BW18" s="64">
        <f t="shared" si="49"/>
        <v>0.97724986805182079</v>
      </c>
      <c r="BX18" s="64">
        <f t="shared" si="49"/>
        <v>0.99018467137135469</v>
      </c>
      <c r="BY18" s="64">
        <f t="shared" si="49"/>
        <v>0.99616961943241022</v>
      </c>
      <c r="BZ18" s="64">
        <f t="shared" si="49"/>
        <v>0.9986501019683699</v>
      </c>
      <c r="CA18" s="77">
        <f t="shared" ca="1" si="24"/>
        <v>25</v>
      </c>
      <c r="CB18" s="77">
        <f t="shared" ca="1" si="25"/>
        <v>44</v>
      </c>
      <c r="CC18" s="77">
        <f t="shared" ca="1" si="26"/>
        <v>63.000000000000028</v>
      </c>
      <c r="CD18" s="77">
        <f t="shared" ca="1" si="27"/>
        <v>82</v>
      </c>
      <c r="CE18" s="77">
        <f t="shared" ca="1" si="28"/>
        <v>112.66666666666674</v>
      </c>
      <c r="CF18" s="77">
        <f t="shared" ca="1" si="29"/>
        <v>143.33333333333337</v>
      </c>
      <c r="CG18" s="77">
        <f t="shared" ca="1" si="30"/>
        <v>174</v>
      </c>
      <c r="CH18" s="77">
        <f t="shared" ca="1" si="31"/>
        <v>223</v>
      </c>
      <c r="CI18" s="77">
        <f t="shared" ca="1" si="32"/>
        <v>272</v>
      </c>
      <c r="CJ18" s="77">
        <f t="shared" ca="1" si="33"/>
        <v>321</v>
      </c>
      <c r="CK18" s="77">
        <f t="shared" ca="1" si="34"/>
        <v>391.33333333333326</v>
      </c>
      <c r="CL18" s="77">
        <f t="shared" ca="1" si="35"/>
        <v>461.66666666666674</v>
      </c>
      <c r="CM18" s="77">
        <f t="shared" ca="1" si="36"/>
        <v>532</v>
      </c>
      <c r="CN18" s="77">
        <f t="shared" ca="1" si="37"/>
        <v>626.33333333333303</v>
      </c>
      <c r="CO18" s="77">
        <f t="shared" ca="1" si="38"/>
        <v>720.66666666666652</v>
      </c>
      <c r="CP18" s="77">
        <f t="shared" ca="1" si="39"/>
        <v>815</v>
      </c>
      <c r="CQ18" s="77">
        <f t="shared" ca="1" si="40"/>
        <v>936.66666666666606</v>
      </c>
      <c r="CR18" s="77">
        <f t="shared" ca="1" si="41"/>
        <v>1058.333333333333</v>
      </c>
      <c r="CS18" s="77">
        <f t="shared" ca="1" si="42"/>
        <v>1180</v>
      </c>
      <c r="CT18">
        <f t="shared" ca="1" si="50"/>
        <v>143.33333333333337</v>
      </c>
      <c r="CU18">
        <f t="shared" ca="1" si="51"/>
        <v>626.33333333333303</v>
      </c>
      <c r="CV18">
        <f t="shared" ca="1" si="52"/>
        <v>-177.66666666666663</v>
      </c>
      <c r="CW18">
        <f t="shared" ca="1" si="52"/>
        <v>305.33333333333303</v>
      </c>
      <c r="CX18" s="5">
        <f t="shared" ca="1" si="43"/>
        <v>0.15658536585365854</v>
      </c>
      <c r="CY18" s="5">
        <f t="shared" ca="1" si="44"/>
        <v>-8.6666666666666642E-2</v>
      </c>
      <c r="CZ18" s="5">
        <f t="shared" ca="1" si="45"/>
        <v>0.14894308943089415</v>
      </c>
      <c r="DB18">
        <f t="shared" ref="DB18:DX18" ca="1" si="66">SUMIFS($AO18:$BG18,$CA18:$CS18,"&gt;"&amp;DA$11,$CA18:$CS18,"&lt;="&amp;DB$11)</f>
        <v>0</v>
      </c>
      <c r="DC18">
        <f t="shared" ca="1" si="66"/>
        <v>0.13350603033926897</v>
      </c>
      <c r="DD18">
        <f t="shared" ca="1" si="66"/>
        <v>0.67580749351530323</v>
      </c>
      <c r="DE18">
        <f t="shared" ca="1" si="66"/>
        <v>0.92595114570181303</v>
      </c>
      <c r="DF18">
        <f t="shared" ca="1" si="66"/>
        <v>1.0305851755396671</v>
      </c>
      <c r="DG18">
        <f t="shared" ca="1" si="66"/>
        <v>0.42483663104937541</v>
      </c>
      <c r="DH18">
        <f t="shared" ca="1" si="66"/>
        <v>0.322623505557047</v>
      </c>
      <c r="DI18">
        <f t="shared" ca="1" si="66"/>
        <v>0.21946121322209278</v>
      </c>
      <c r="DJ18">
        <f t="shared" ca="1" si="66"/>
        <v>0.13372277473616334</v>
      </c>
      <c r="DK18">
        <f t="shared" ca="1" si="66"/>
        <v>7.2985470298325694E-2</v>
      </c>
      <c r="DL18">
        <f t="shared" ca="1" si="66"/>
        <v>3.5681898737838669E-2</v>
      </c>
      <c r="DM18">
        <f t="shared" ca="1" si="66"/>
        <v>1.5625596776321249E-2</v>
      </c>
      <c r="DN18">
        <f t="shared" ca="1" si="66"/>
        <v>9.2130645267833877E-3</v>
      </c>
      <c r="DO18">
        <f t="shared" ca="1" si="66"/>
        <v>0</v>
      </c>
      <c r="DP18">
        <f t="shared" ca="1" si="66"/>
        <v>0</v>
      </c>
      <c r="DQ18">
        <f t="shared" ca="1" si="66"/>
        <v>0</v>
      </c>
      <c r="DR18">
        <f t="shared" ca="1" si="66"/>
        <v>0</v>
      </c>
      <c r="DS18">
        <f t="shared" ca="1" si="66"/>
        <v>0</v>
      </c>
      <c r="DT18">
        <f t="shared" ca="1" si="66"/>
        <v>0</v>
      </c>
      <c r="DU18">
        <f t="shared" ca="1" si="66"/>
        <v>0</v>
      </c>
      <c r="DV18">
        <f t="shared" ca="1" si="66"/>
        <v>0</v>
      </c>
      <c r="DW18">
        <f t="shared" ca="1" si="66"/>
        <v>0</v>
      </c>
      <c r="DX18">
        <f t="shared" ca="1" si="66"/>
        <v>0</v>
      </c>
      <c r="DY18">
        <f ca="1">SUM(DB18:DX18)</f>
        <v>4</v>
      </c>
      <c r="DZ18">
        <f ca="1">COUNTIF(DB18:DX18,"&gt;0")</f>
        <v>12</v>
      </c>
    </row>
    <row r="19" spans="1:130">
      <c r="A19">
        <v>7</v>
      </c>
      <c r="B19" s="3">
        <f t="shared" si="54"/>
        <v>15.658580000000001</v>
      </c>
      <c r="C19" s="53">
        <f t="shared" si="20"/>
        <v>4</v>
      </c>
      <c r="D19" s="53">
        <f t="shared" si="20"/>
        <v>4.3333333333333339</v>
      </c>
      <c r="E19" s="53">
        <f t="shared" si="20"/>
        <v>4.666666666666667</v>
      </c>
      <c r="F19" s="53">
        <f t="shared" si="20"/>
        <v>5</v>
      </c>
      <c r="G19" s="53">
        <f t="shared" si="20"/>
        <v>5.3333333333333339</v>
      </c>
      <c r="H19" s="53">
        <f t="shared" si="20"/>
        <v>5.666666666666667</v>
      </c>
      <c r="I19" s="53">
        <f t="shared" si="20"/>
        <v>6</v>
      </c>
      <c r="J19" s="53">
        <f t="shared" si="20"/>
        <v>6.333333333333333</v>
      </c>
      <c r="K19" s="53">
        <f t="shared" si="20"/>
        <v>6.666666666666667</v>
      </c>
      <c r="L19" s="53">
        <f t="shared" si="20"/>
        <v>7</v>
      </c>
      <c r="M19" s="53">
        <f t="shared" si="21"/>
        <v>7.333333333333333</v>
      </c>
      <c r="N19" s="53">
        <f t="shared" si="21"/>
        <v>7.666666666666667</v>
      </c>
      <c r="O19" s="53">
        <f t="shared" si="21"/>
        <v>8</v>
      </c>
      <c r="P19" s="53">
        <f t="shared" si="21"/>
        <v>8.3333333333333339</v>
      </c>
      <c r="Q19" s="53">
        <f t="shared" si="21"/>
        <v>8.6666666666666661</v>
      </c>
      <c r="R19" s="53">
        <f t="shared" si="21"/>
        <v>9</v>
      </c>
      <c r="S19" s="53">
        <f t="shared" si="21"/>
        <v>9.3333333333333321</v>
      </c>
      <c r="T19" s="53">
        <f t="shared" si="21"/>
        <v>9.6666666666666661</v>
      </c>
      <c r="U19" s="53">
        <f t="shared" si="21"/>
        <v>10</v>
      </c>
      <c r="V19" s="60">
        <f t="shared" si="55"/>
        <v>2.3032661316958821E-3</v>
      </c>
      <c r="W19" s="60">
        <f t="shared" si="47"/>
        <v>3.9063991940802463E-3</v>
      </c>
      <c r="X19" s="60">
        <f t="shared" si="47"/>
        <v>8.9204746844596759E-3</v>
      </c>
      <c r="Y19" s="60">
        <f t="shared" si="47"/>
        <v>1.8246367574581437E-2</v>
      </c>
      <c r="Z19" s="60">
        <f t="shared" si="47"/>
        <v>3.3430693684040835E-2</v>
      </c>
      <c r="AA19" s="60">
        <f t="shared" si="47"/>
        <v>5.4865303305523194E-2</v>
      </c>
      <c r="AB19" s="60">
        <f t="shared" si="47"/>
        <v>8.0655876389261777E-2</v>
      </c>
      <c r="AC19" s="60">
        <f t="shared" si="47"/>
        <v>0.10620915776234385</v>
      </c>
      <c r="AD19" s="60">
        <f t="shared" si="47"/>
        <v>0.1252786286631094</v>
      </c>
      <c r="AE19" s="60">
        <f t="shared" si="47"/>
        <v>0.13236766522180732</v>
      </c>
      <c r="AF19" s="60">
        <f t="shared" si="47"/>
        <v>0.12527862866310946</v>
      </c>
      <c r="AG19" s="60">
        <f t="shared" si="47"/>
        <v>0.10620915776234385</v>
      </c>
      <c r="AH19" s="60">
        <f t="shared" si="47"/>
        <v>8.0655876389261749E-2</v>
      </c>
      <c r="AI19" s="60">
        <f t="shared" si="47"/>
        <v>5.4865303305523194E-2</v>
      </c>
      <c r="AJ19" s="60">
        <f t="shared" si="47"/>
        <v>3.3430693684040835E-2</v>
      </c>
      <c r="AK19" s="60">
        <f t="shared" si="47"/>
        <v>1.8246367574581424E-2</v>
      </c>
      <c r="AL19" s="60">
        <f t="shared" si="47"/>
        <v>8.9204746844596672E-3</v>
      </c>
      <c r="AM19" s="60">
        <f t="shared" si="47"/>
        <v>3.9063991940803122E-3</v>
      </c>
      <c r="AN19" s="60">
        <f t="shared" si="47"/>
        <v>2.3032661316958469E-3</v>
      </c>
      <c r="AO19" s="92">
        <f t="shared" ref="AO19:AR19" si="67">AO18</f>
        <v>9.2130645267835282E-3</v>
      </c>
      <c r="AP19" s="92">
        <f t="shared" si="48"/>
        <v>1.5625596776320985E-2</v>
      </c>
      <c r="AQ19" s="92">
        <f t="shared" si="48"/>
        <v>3.5681898737838703E-2</v>
      </c>
      <c r="AR19" s="92">
        <f t="shared" si="48"/>
        <v>7.298547029832575E-2</v>
      </c>
      <c r="AS19" s="92">
        <f t="shared" si="48"/>
        <v>0.13372277473616334</v>
      </c>
      <c r="AT19" s="92">
        <f t="shared" si="48"/>
        <v>0.21946121322209278</v>
      </c>
      <c r="AU19" s="92">
        <f t="shared" si="48"/>
        <v>0.32262350555704711</v>
      </c>
      <c r="AV19" s="92">
        <f t="shared" si="48"/>
        <v>0.42483663104937541</v>
      </c>
      <c r="AW19" s="92">
        <f t="shared" si="48"/>
        <v>0.50111451465243761</v>
      </c>
      <c r="AX19" s="92">
        <f t="shared" si="48"/>
        <v>0.52947066088722927</v>
      </c>
      <c r="AY19" s="92">
        <f t="shared" si="48"/>
        <v>0.50111451465243784</v>
      </c>
      <c r="AZ19" s="92">
        <f t="shared" si="48"/>
        <v>0.42483663104937541</v>
      </c>
      <c r="BA19" s="92">
        <f t="shared" si="48"/>
        <v>0.322623505557047</v>
      </c>
      <c r="BB19" s="92">
        <f t="shared" si="48"/>
        <v>0.21946121322209278</v>
      </c>
      <c r="BC19" s="92">
        <f t="shared" si="48"/>
        <v>0.13372277473616334</v>
      </c>
      <c r="BD19" s="92">
        <f t="shared" si="48"/>
        <v>7.2985470298325694E-2</v>
      </c>
      <c r="BE19" s="92">
        <f t="shared" si="48"/>
        <v>3.5681898737838669E-2</v>
      </c>
      <c r="BF19" s="92">
        <f t="shared" si="48"/>
        <v>1.5625596776321249E-2</v>
      </c>
      <c r="BG19" s="92">
        <f t="shared" si="48"/>
        <v>9.2130645267833877E-3</v>
      </c>
      <c r="BH19" s="64">
        <f t="shared" si="57"/>
        <v>1.3498980316300933E-3</v>
      </c>
      <c r="BI19" s="64">
        <f t="shared" si="49"/>
        <v>3.8303805675897356E-3</v>
      </c>
      <c r="BJ19" s="64">
        <f t="shared" si="49"/>
        <v>9.815328628645344E-3</v>
      </c>
      <c r="BK19" s="64">
        <f t="shared" si="49"/>
        <v>2.2750131948179219E-2</v>
      </c>
      <c r="BL19" s="64">
        <f t="shared" si="49"/>
        <v>4.7790352272814703E-2</v>
      </c>
      <c r="BM19" s="64">
        <f t="shared" si="49"/>
        <v>9.1211219725867876E-2</v>
      </c>
      <c r="BN19" s="64">
        <f t="shared" si="49"/>
        <v>0.15865525393145699</v>
      </c>
      <c r="BO19" s="64">
        <f t="shared" si="49"/>
        <v>0.2524925375469228</v>
      </c>
      <c r="BP19" s="64">
        <f t="shared" si="49"/>
        <v>0.36944134018176356</v>
      </c>
      <c r="BQ19" s="64">
        <f t="shared" si="49"/>
        <v>0.5</v>
      </c>
      <c r="BR19" s="64">
        <f t="shared" si="49"/>
        <v>0.63055865981823644</v>
      </c>
      <c r="BS19" s="64">
        <f t="shared" si="49"/>
        <v>0.74750746245307709</v>
      </c>
      <c r="BT19" s="64">
        <f t="shared" si="49"/>
        <v>0.84134474606854304</v>
      </c>
      <c r="BU19" s="64">
        <f t="shared" si="49"/>
        <v>0.90878878027413212</v>
      </c>
      <c r="BV19" s="64">
        <f t="shared" si="49"/>
        <v>0.9522096477271853</v>
      </c>
      <c r="BW19" s="64">
        <f t="shared" si="49"/>
        <v>0.97724986805182079</v>
      </c>
      <c r="BX19" s="64">
        <f t="shared" si="49"/>
        <v>0.99018467137135469</v>
      </c>
      <c r="BY19" s="64">
        <f t="shared" si="49"/>
        <v>0.99616961943241022</v>
      </c>
      <c r="BZ19" s="64">
        <f t="shared" si="49"/>
        <v>0.9986501019683699</v>
      </c>
      <c r="CA19" s="77">
        <f t="shared" ca="1" si="24"/>
        <v>82</v>
      </c>
      <c r="CB19" s="77">
        <f t="shared" ca="1" si="25"/>
        <v>112.66666666666674</v>
      </c>
      <c r="CC19" s="77">
        <f t="shared" ca="1" si="26"/>
        <v>143.33333333333337</v>
      </c>
      <c r="CD19" s="77">
        <f t="shared" ca="1" si="27"/>
        <v>174</v>
      </c>
      <c r="CE19" s="77">
        <f t="shared" ca="1" si="28"/>
        <v>223.00000000000011</v>
      </c>
      <c r="CF19" s="77">
        <f t="shared" ca="1" si="29"/>
        <v>272</v>
      </c>
      <c r="CG19" s="77">
        <f t="shared" ca="1" si="30"/>
        <v>321</v>
      </c>
      <c r="CH19" s="77">
        <f t="shared" ca="1" si="31"/>
        <v>391.33333333333326</v>
      </c>
      <c r="CI19" s="77">
        <f t="shared" ca="1" si="32"/>
        <v>461.66666666666674</v>
      </c>
      <c r="CJ19" s="77">
        <f t="shared" ca="1" si="33"/>
        <v>532</v>
      </c>
      <c r="CK19" s="77">
        <f t="shared" ca="1" si="34"/>
        <v>626.33333333333303</v>
      </c>
      <c r="CL19" s="77">
        <f t="shared" ca="1" si="35"/>
        <v>720.66666666666697</v>
      </c>
      <c r="CM19" s="77">
        <f t="shared" ca="1" si="36"/>
        <v>815</v>
      </c>
      <c r="CN19" s="77">
        <f t="shared" ca="1" si="37"/>
        <v>936.66666666666697</v>
      </c>
      <c r="CO19" s="77">
        <f t="shared" ca="1" si="38"/>
        <v>1058.333333333333</v>
      </c>
      <c r="CP19" s="77">
        <f t="shared" ca="1" si="39"/>
        <v>1180</v>
      </c>
      <c r="CQ19" s="77">
        <f t="shared" ca="1" si="40"/>
        <v>1323.9999999999995</v>
      </c>
      <c r="CR19" s="77">
        <f t="shared" ca="1" si="41"/>
        <v>1468</v>
      </c>
      <c r="CS19" s="77">
        <f t="shared" ca="1" si="42"/>
        <v>1612</v>
      </c>
      <c r="CT19">
        <f t="shared" ca="1" si="50"/>
        <v>272</v>
      </c>
      <c r="CU19">
        <f t="shared" ca="1" si="51"/>
        <v>936.66666666666697</v>
      </c>
      <c r="CV19">
        <f t="shared" ca="1" si="52"/>
        <v>-260</v>
      </c>
      <c r="CW19">
        <f t="shared" ca="1" si="52"/>
        <v>404.66666666666697</v>
      </c>
      <c r="CX19" s="5">
        <f t="shared" ca="1" si="43"/>
        <v>0.25951219512195123</v>
      </c>
      <c r="CY19" s="5">
        <f t="shared" ca="1" si="44"/>
        <v>-0.12682926829268293</v>
      </c>
      <c r="CZ19" s="5">
        <f t="shared" ca="1" si="45"/>
        <v>0.19739837398373999</v>
      </c>
      <c r="DB19">
        <f t="shared" ref="DB19:DX19" ca="1" si="68">SUMIFS($AO19:$BG19,$CA19:$CS19,"&gt;"&amp;DA$11,$CA19:$CS19,"&lt;="&amp;DB$11)</f>
        <v>0</v>
      </c>
      <c r="DC19">
        <f t="shared" ca="1" si="68"/>
        <v>9.2130645267835282E-3</v>
      </c>
      <c r="DD19">
        <f t="shared" ca="1" si="68"/>
        <v>0.12429296581248545</v>
      </c>
      <c r="DE19">
        <f t="shared" ca="1" si="68"/>
        <v>0.35318398795825612</v>
      </c>
      <c r="DF19">
        <f t="shared" ca="1" si="68"/>
        <v>0.74746013660642252</v>
      </c>
      <c r="DG19">
        <f t="shared" ca="1" si="68"/>
        <v>0.50111451465243761</v>
      </c>
      <c r="DH19">
        <f t="shared" ca="1" si="68"/>
        <v>0.52947066088722927</v>
      </c>
      <c r="DI19">
        <f t="shared" ca="1" si="68"/>
        <v>0.50111451465243784</v>
      </c>
      <c r="DJ19">
        <f t="shared" ca="1" si="68"/>
        <v>0.42483663104937541</v>
      </c>
      <c r="DK19">
        <f t="shared" ca="1" si="68"/>
        <v>0.322623505557047</v>
      </c>
      <c r="DL19">
        <f t="shared" ca="1" si="68"/>
        <v>0.21946121322209278</v>
      </c>
      <c r="DM19">
        <f t="shared" ca="1" si="68"/>
        <v>0.13372277473616334</v>
      </c>
      <c r="DN19">
        <f t="shared" ca="1" si="68"/>
        <v>7.2985470298325694E-2</v>
      </c>
      <c r="DO19">
        <f t="shared" ca="1" si="68"/>
        <v>0</v>
      </c>
      <c r="DP19">
        <f t="shared" ca="1" si="68"/>
        <v>3.5681898737838669E-2</v>
      </c>
      <c r="DQ19">
        <f t="shared" ca="1" si="68"/>
        <v>1.5625596776321249E-2</v>
      </c>
      <c r="DR19">
        <f t="shared" ca="1" si="68"/>
        <v>0</v>
      </c>
      <c r="DS19">
        <f t="shared" ca="1" si="68"/>
        <v>9.2130645267833877E-3</v>
      </c>
      <c r="DT19">
        <f t="shared" ca="1" si="68"/>
        <v>0</v>
      </c>
      <c r="DU19">
        <f t="shared" ca="1" si="68"/>
        <v>0</v>
      </c>
      <c r="DV19">
        <f t="shared" ca="1" si="68"/>
        <v>0</v>
      </c>
      <c r="DW19">
        <f t="shared" ca="1" si="68"/>
        <v>0</v>
      </c>
      <c r="DX19">
        <f t="shared" ca="1" si="68"/>
        <v>0</v>
      </c>
      <c r="DY19">
        <f ca="1">SUM(DB19:DX19)</f>
        <v>4</v>
      </c>
      <c r="DZ19">
        <f ca="1">COUNTIF(DB19:DX19,"&gt;0")</f>
        <v>15</v>
      </c>
    </row>
    <row r="20" spans="1:130">
      <c r="A20">
        <v>8</v>
      </c>
      <c r="B20" s="3">
        <f t="shared" si="54"/>
        <v>17.895520000000001</v>
      </c>
      <c r="C20" s="53">
        <f t="shared" si="20"/>
        <v>5</v>
      </c>
      <c r="D20" s="53">
        <f t="shared" si="20"/>
        <v>5.3333333333333339</v>
      </c>
      <c r="E20" s="53">
        <f t="shared" si="20"/>
        <v>5.666666666666667</v>
      </c>
      <c r="F20" s="53">
        <f t="shared" si="20"/>
        <v>6</v>
      </c>
      <c r="G20" s="53">
        <f t="shared" si="20"/>
        <v>6.3333333333333339</v>
      </c>
      <c r="H20" s="53">
        <f t="shared" si="20"/>
        <v>6.666666666666667</v>
      </c>
      <c r="I20" s="53">
        <f t="shared" si="20"/>
        <v>7</v>
      </c>
      <c r="J20" s="53">
        <f t="shared" si="20"/>
        <v>7.333333333333333</v>
      </c>
      <c r="K20" s="53">
        <f t="shared" si="20"/>
        <v>7.666666666666667</v>
      </c>
      <c r="L20" s="53">
        <f t="shared" si="20"/>
        <v>8</v>
      </c>
      <c r="M20" s="53">
        <f t="shared" si="21"/>
        <v>8.3333333333333339</v>
      </c>
      <c r="N20" s="53">
        <f t="shared" si="21"/>
        <v>8.6666666666666661</v>
      </c>
      <c r="O20" s="53">
        <f t="shared" si="21"/>
        <v>9</v>
      </c>
      <c r="P20" s="53">
        <f t="shared" si="21"/>
        <v>9.3333333333333339</v>
      </c>
      <c r="Q20" s="53">
        <f t="shared" si="21"/>
        <v>9.6666666666666661</v>
      </c>
      <c r="R20" s="53">
        <f t="shared" si="21"/>
        <v>10</v>
      </c>
      <c r="S20" s="53">
        <f t="shared" si="21"/>
        <v>10.333333333333332</v>
      </c>
      <c r="T20" s="53">
        <f t="shared" si="21"/>
        <v>10.666666666666666</v>
      </c>
      <c r="U20" s="53">
        <f t="shared" si="21"/>
        <v>11</v>
      </c>
      <c r="V20" s="60">
        <f t="shared" si="55"/>
        <v>2.3032661316958821E-3</v>
      </c>
      <c r="W20" s="60">
        <f t="shared" si="47"/>
        <v>3.9063991940802463E-3</v>
      </c>
      <c r="X20" s="60">
        <f t="shared" si="47"/>
        <v>8.9204746844596759E-3</v>
      </c>
      <c r="Y20" s="60">
        <f t="shared" si="47"/>
        <v>1.8246367574581437E-2</v>
      </c>
      <c r="Z20" s="60">
        <f t="shared" si="47"/>
        <v>3.3430693684040835E-2</v>
      </c>
      <c r="AA20" s="60">
        <f t="shared" si="47"/>
        <v>5.4865303305523194E-2</v>
      </c>
      <c r="AB20" s="60">
        <f t="shared" si="47"/>
        <v>8.0655876389261777E-2</v>
      </c>
      <c r="AC20" s="60">
        <f t="shared" si="47"/>
        <v>0.10620915776234385</v>
      </c>
      <c r="AD20" s="60">
        <f t="shared" si="47"/>
        <v>0.1252786286631094</v>
      </c>
      <c r="AE20" s="60">
        <f t="shared" si="47"/>
        <v>0.13236766522180732</v>
      </c>
      <c r="AF20" s="60">
        <f t="shared" si="47"/>
        <v>0.12527862866310946</v>
      </c>
      <c r="AG20" s="60">
        <f t="shared" si="47"/>
        <v>0.10620915776234385</v>
      </c>
      <c r="AH20" s="60">
        <f t="shared" si="47"/>
        <v>8.0655876389261749E-2</v>
      </c>
      <c r="AI20" s="60">
        <f t="shared" si="47"/>
        <v>5.4865303305523194E-2</v>
      </c>
      <c r="AJ20" s="60">
        <f t="shared" si="47"/>
        <v>3.3430693684040835E-2</v>
      </c>
      <c r="AK20" s="60">
        <f t="shared" si="47"/>
        <v>1.8246367574581424E-2</v>
      </c>
      <c r="AL20" s="60">
        <f t="shared" si="47"/>
        <v>8.9204746844596672E-3</v>
      </c>
      <c r="AM20" s="60">
        <f t="shared" si="47"/>
        <v>3.9063991940803122E-3</v>
      </c>
      <c r="AN20" s="60">
        <f t="shared" si="47"/>
        <v>2.3032661316958469E-3</v>
      </c>
      <c r="AO20" s="92">
        <f t="shared" ref="AO20:AR20" si="69">AO19</f>
        <v>9.2130645267835282E-3</v>
      </c>
      <c r="AP20" s="92">
        <f t="shared" si="48"/>
        <v>1.5625596776320985E-2</v>
      </c>
      <c r="AQ20" s="92">
        <f t="shared" si="48"/>
        <v>3.5681898737838703E-2</v>
      </c>
      <c r="AR20" s="92">
        <f t="shared" si="48"/>
        <v>7.298547029832575E-2</v>
      </c>
      <c r="AS20" s="92">
        <f t="shared" si="48"/>
        <v>0.13372277473616334</v>
      </c>
      <c r="AT20" s="92">
        <f t="shared" si="48"/>
        <v>0.21946121322209278</v>
      </c>
      <c r="AU20" s="92">
        <f t="shared" si="48"/>
        <v>0.32262350555704711</v>
      </c>
      <c r="AV20" s="92">
        <f t="shared" si="48"/>
        <v>0.42483663104937541</v>
      </c>
      <c r="AW20" s="92">
        <f t="shared" si="48"/>
        <v>0.50111451465243761</v>
      </c>
      <c r="AX20" s="92">
        <f t="shared" si="48"/>
        <v>0.52947066088722927</v>
      </c>
      <c r="AY20" s="92">
        <f t="shared" si="48"/>
        <v>0.50111451465243784</v>
      </c>
      <c r="AZ20" s="92">
        <f t="shared" si="48"/>
        <v>0.42483663104937541</v>
      </c>
      <c r="BA20" s="92">
        <f t="shared" si="48"/>
        <v>0.322623505557047</v>
      </c>
      <c r="BB20" s="92">
        <f t="shared" si="48"/>
        <v>0.21946121322209278</v>
      </c>
      <c r="BC20" s="92">
        <f t="shared" si="48"/>
        <v>0.13372277473616334</v>
      </c>
      <c r="BD20" s="92">
        <f t="shared" si="48"/>
        <v>7.2985470298325694E-2</v>
      </c>
      <c r="BE20" s="92">
        <f t="shared" si="48"/>
        <v>3.5681898737838669E-2</v>
      </c>
      <c r="BF20" s="92">
        <f t="shared" si="48"/>
        <v>1.5625596776321249E-2</v>
      </c>
      <c r="BG20" s="92">
        <f t="shared" si="48"/>
        <v>9.2130645267833877E-3</v>
      </c>
      <c r="BH20" s="64">
        <f t="shared" si="57"/>
        <v>1.3498980316300933E-3</v>
      </c>
      <c r="BI20" s="64">
        <f t="shared" si="49"/>
        <v>3.8303805675897356E-3</v>
      </c>
      <c r="BJ20" s="64">
        <f t="shared" si="49"/>
        <v>9.815328628645344E-3</v>
      </c>
      <c r="BK20" s="64">
        <f t="shared" si="49"/>
        <v>2.2750131948179219E-2</v>
      </c>
      <c r="BL20" s="64">
        <f t="shared" si="49"/>
        <v>4.7790352272814703E-2</v>
      </c>
      <c r="BM20" s="64">
        <f t="shared" si="49"/>
        <v>9.1211219725867876E-2</v>
      </c>
      <c r="BN20" s="64">
        <f t="shared" si="49"/>
        <v>0.15865525393145699</v>
      </c>
      <c r="BO20" s="64">
        <f t="shared" si="49"/>
        <v>0.2524925375469228</v>
      </c>
      <c r="BP20" s="64">
        <f t="shared" si="49"/>
        <v>0.36944134018176356</v>
      </c>
      <c r="BQ20" s="64">
        <f t="shared" si="49"/>
        <v>0.5</v>
      </c>
      <c r="BR20" s="64">
        <f t="shared" si="49"/>
        <v>0.63055865981823644</v>
      </c>
      <c r="BS20" s="64">
        <f t="shared" si="49"/>
        <v>0.74750746245307709</v>
      </c>
      <c r="BT20" s="64">
        <f t="shared" si="49"/>
        <v>0.84134474606854304</v>
      </c>
      <c r="BU20" s="64">
        <f t="shared" si="49"/>
        <v>0.90878878027413212</v>
      </c>
      <c r="BV20" s="64">
        <f t="shared" si="49"/>
        <v>0.9522096477271853</v>
      </c>
      <c r="BW20" s="64">
        <f t="shared" si="49"/>
        <v>0.97724986805182079</v>
      </c>
      <c r="BX20" s="64">
        <f t="shared" si="49"/>
        <v>0.99018467137135469</v>
      </c>
      <c r="BY20" s="64">
        <f t="shared" si="49"/>
        <v>0.99616961943241022</v>
      </c>
      <c r="BZ20" s="64">
        <f t="shared" si="49"/>
        <v>0.9986501019683699</v>
      </c>
      <c r="CA20" s="77">
        <f t="shared" ca="1" si="24"/>
        <v>174</v>
      </c>
      <c r="CB20" s="77">
        <f t="shared" ca="1" si="25"/>
        <v>223.00000000000011</v>
      </c>
      <c r="CC20" s="77">
        <f t="shared" ca="1" si="26"/>
        <v>272</v>
      </c>
      <c r="CD20" s="77">
        <f t="shared" ca="1" si="27"/>
        <v>321</v>
      </c>
      <c r="CE20" s="77">
        <f t="shared" ca="1" si="28"/>
        <v>391.33333333333348</v>
      </c>
      <c r="CF20" s="77">
        <f t="shared" ca="1" si="29"/>
        <v>461.66666666666674</v>
      </c>
      <c r="CG20" s="77">
        <f t="shared" ca="1" si="30"/>
        <v>532</v>
      </c>
      <c r="CH20" s="77">
        <f t="shared" ca="1" si="31"/>
        <v>626.33333333333303</v>
      </c>
      <c r="CI20" s="77">
        <f t="shared" ca="1" si="32"/>
        <v>720.66666666666697</v>
      </c>
      <c r="CJ20" s="77">
        <f t="shared" ca="1" si="33"/>
        <v>815</v>
      </c>
      <c r="CK20" s="77">
        <f t="shared" ca="1" si="34"/>
        <v>936.66666666666697</v>
      </c>
      <c r="CL20" s="77">
        <f t="shared" ca="1" si="35"/>
        <v>1058.333333333333</v>
      </c>
      <c r="CM20" s="77">
        <f t="shared" ca="1" si="36"/>
        <v>1180</v>
      </c>
      <c r="CN20" s="77">
        <f t="shared" ca="1" si="37"/>
        <v>1324.0000000000005</v>
      </c>
      <c r="CO20" s="77">
        <f t="shared" ca="1" si="38"/>
        <v>1468</v>
      </c>
      <c r="CP20" s="77">
        <f t="shared" ca="1" si="39"/>
        <v>1612</v>
      </c>
      <c r="CQ20" s="77">
        <f t="shared" ca="1" si="40"/>
        <v>1704.6666666666665</v>
      </c>
      <c r="CR20" s="77">
        <f t="shared" ca="1" si="41"/>
        <v>1797.333333333333</v>
      </c>
      <c r="CS20" s="77">
        <f t="shared" ca="1" si="42"/>
        <v>1890</v>
      </c>
      <c r="CT20">
        <f t="shared" ca="1" si="50"/>
        <v>461.66666666666674</v>
      </c>
      <c r="CU20">
        <f t="shared" ca="1" si="51"/>
        <v>1324.0000000000005</v>
      </c>
      <c r="CV20">
        <f t="shared" ca="1" si="52"/>
        <v>-353.33333333333326</v>
      </c>
      <c r="CW20">
        <f t="shared" ca="1" si="52"/>
        <v>509.00000000000045</v>
      </c>
      <c r="CX20" s="5">
        <f t="shared" ca="1" si="43"/>
        <v>0.39756097560975612</v>
      </c>
      <c r="CY20" s="5">
        <f t="shared" ca="1" si="44"/>
        <v>-0.17235772357723572</v>
      </c>
      <c r="CZ20" s="5">
        <f t="shared" ca="1" si="45"/>
        <v>0.24829268292682949</v>
      </c>
      <c r="DB20">
        <f t="shared" ref="DB20:DX20" ca="1" si="70">SUMIFS($AO20:$BG20,$CA20:$CS20,"&gt;"&amp;DA$11,$CA20:$CS20,"&lt;="&amp;DB$11)</f>
        <v>0</v>
      </c>
      <c r="DC20">
        <f t="shared" ca="1" si="70"/>
        <v>0</v>
      </c>
      <c r="DD20">
        <f t="shared" ca="1" si="70"/>
        <v>9.2130645267835282E-3</v>
      </c>
      <c r="DE20">
        <f t="shared" ca="1" si="70"/>
        <v>5.1307495514159689E-2</v>
      </c>
      <c r="DF20">
        <f t="shared" ca="1" si="70"/>
        <v>0.20670824503448909</v>
      </c>
      <c r="DG20">
        <f t="shared" ca="1" si="70"/>
        <v>0.21946121322209278</v>
      </c>
      <c r="DH20">
        <f t="shared" ca="1" si="70"/>
        <v>0.32262350555704711</v>
      </c>
      <c r="DI20">
        <f t="shared" ca="1" si="70"/>
        <v>0.42483663104937541</v>
      </c>
      <c r="DJ20">
        <f t="shared" ca="1" si="70"/>
        <v>0.50111451465243761</v>
      </c>
      <c r="DK20">
        <f t="shared" ca="1" si="70"/>
        <v>0.52947066088722927</v>
      </c>
      <c r="DL20">
        <f t="shared" ca="1" si="70"/>
        <v>0.50111451465243784</v>
      </c>
      <c r="DM20">
        <f t="shared" ca="1" si="70"/>
        <v>0.42483663104937541</v>
      </c>
      <c r="DN20">
        <f t="shared" ca="1" si="70"/>
        <v>0.322623505557047</v>
      </c>
      <c r="DO20">
        <f t="shared" ca="1" si="70"/>
        <v>0</v>
      </c>
      <c r="DP20">
        <f t="shared" ca="1" si="70"/>
        <v>0.21946121322209278</v>
      </c>
      <c r="DQ20">
        <f t="shared" ca="1" si="70"/>
        <v>0.13372277473616334</v>
      </c>
      <c r="DR20">
        <f t="shared" ca="1" si="70"/>
        <v>0</v>
      </c>
      <c r="DS20">
        <f t="shared" ca="1" si="70"/>
        <v>7.2985470298325694E-2</v>
      </c>
      <c r="DT20">
        <f t="shared" ca="1" si="70"/>
        <v>5.1307495514159918E-2</v>
      </c>
      <c r="DU20">
        <f t="shared" ca="1" si="70"/>
        <v>9.2130645267833877E-3</v>
      </c>
      <c r="DV20">
        <f t="shared" ca="1" si="70"/>
        <v>0</v>
      </c>
      <c r="DW20">
        <f t="shared" ca="1" si="70"/>
        <v>0</v>
      </c>
      <c r="DX20">
        <f t="shared" ca="1" si="70"/>
        <v>0</v>
      </c>
      <c r="DY20">
        <f ca="1">SUM(DB20:DX20)</f>
        <v>4</v>
      </c>
      <c r="DZ20">
        <f ca="1">COUNTIF(DB20:DX20,"&gt;0")</f>
        <v>16</v>
      </c>
    </row>
    <row r="21" spans="1:130">
      <c r="A21">
        <v>9</v>
      </c>
      <c r="B21" s="3">
        <f t="shared" si="54"/>
        <v>20.132460000000002</v>
      </c>
      <c r="C21" s="53">
        <f t="shared" si="20"/>
        <v>6</v>
      </c>
      <c r="D21" s="53">
        <f t="shared" si="20"/>
        <v>6.3333333333333339</v>
      </c>
      <c r="E21" s="53">
        <f t="shared" si="20"/>
        <v>6.666666666666667</v>
      </c>
      <c r="F21" s="53">
        <f t="shared" si="20"/>
        <v>7</v>
      </c>
      <c r="G21" s="53">
        <f t="shared" si="20"/>
        <v>7.3333333333333339</v>
      </c>
      <c r="H21" s="53">
        <f t="shared" si="20"/>
        <v>7.666666666666667</v>
      </c>
      <c r="I21" s="53">
        <f t="shared" si="20"/>
        <v>8</v>
      </c>
      <c r="J21" s="53">
        <f t="shared" si="20"/>
        <v>8.3333333333333339</v>
      </c>
      <c r="K21" s="53">
        <f t="shared" si="20"/>
        <v>8.6666666666666661</v>
      </c>
      <c r="L21" s="53">
        <f t="shared" si="20"/>
        <v>9</v>
      </c>
      <c r="M21" s="53">
        <f t="shared" si="21"/>
        <v>9.3333333333333339</v>
      </c>
      <c r="N21" s="53">
        <f t="shared" si="21"/>
        <v>9.6666666666666661</v>
      </c>
      <c r="O21" s="53">
        <f t="shared" si="21"/>
        <v>10</v>
      </c>
      <c r="P21" s="53">
        <f t="shared" si="21"/>
        <v>10.333333333333334</v>
      </c>
      <c r="Q21" s="53">
        <f t="shared" si="21"/>
        <v>10.666666666666666</v>
      </c>
      <c r="R21" s="53">
        <f t="shared" si="21"/>
        <v>11</v>
      </c>
      <c r="S21" s="53">
        <f t="shared" si="21"/>
        <v>11.333333333333332</v>
      </c>
      <c r="T21" s="53">
        <f t="shared" si="21"/>
        <v>11.666666666666666</v>
      </c>
      <c r="U21" s="53">
        <f t="shared" si="21"/>
        <v>12</v>
      </c>
      <c r="V21" s="60">
        <f t="shared" si="55"/>
        <v>2.3032661316958821E-3</v>
      </c>
      <c r="W21" s="60">
        <f t="shared" si="47"/>
        <v>3.9063991940802463E-3</v>
      </c>
      <c r="X21" s="60">
        <f t="shared" si="47"/>
        <v>8.9204746844596759E-3</v>
      </c>
      <c r="Y21" s="60">
        <f t="shared" si="47"/>
        <v>1.8246367574581437E-2</v>
      </c>
      <c r="Z21" s="60">
        <f t="shared" si="47"/>
        <v>3.3430693684040835E-2</v>
      </c>
      <c r="AA21" s="60">
        <f t="shared" si="47"/>
        <v>5.4865303305523194E-2</v>
      </c>
      <c r="AB21" s="60">
        <f t="shared" si="47"/>
        <v>8.0655876389261777E-2</v>
      </c>
      <c r="AC21" s="60">
        <f t="shared" si="47"/>
        <v>0.10620915776234385</v>
      </c>
      <c r="AD21" s="60">
        <f t="shared" si="47"/>
        <v>0.1252786286631094</v>
      </c>
      <c r="AE21" s="60">
        <f t="shared" si="47"/>
        <v>0.13236766522180732</v>
      </c>
      <c r="AF21" s="60">
        <f t="shared" si="47"/>
        <v>0.12527862866310946</v>
      </c>
      <c r="AG21" s="60">
        <f t="shared" si="47"/>
        <v>0.10620915776234385</v>
      </c>
      <c r="AH21" s="60">
        <f t="shared" si="47"/>
        <v>8.0655876389261749E-2</v>
      </c>
      <c r="AI21" s="60">
        <f t="shared" si="47"/>
        <v>5.4865303305523194E-2</v>
      </c>
      <c r="AJ21" s="60">
        <f t="shared" si="47"/>
        <v>3.3430693684040835E-2</v>
      </c>
      <c r="AK21" s="60">
        <f t="shared" si="47"/>
        <v>1.8246367574581424E-2</v>
      </c>
      <c r="AL21" s="60">
        <f t="shared" si="47"/>
        <v>8.9204746844596672E-3</v>
      </c>
      <c r="AM21" s="60">
        <f t="shared" si="47"/>
        <v>3.9063991940803122E-3</v>
      </c>
      <c r="AN21" s="60">
        <f t="shared" si="47"/>
        <v>2.3032661316958469E-3</v>
      </c>
      <c r="AO21" s="92">
        <f t="shared" ref="AO21:AR21" si="71">AO20</f>
        <v>9.2130645267835282E-3</v>
      </c>
      <c r="AP21" s="92">
        <f t="shared" si="48"/>
        <v>1.5625596776320985E-2</v>
      </c>
      <c r="AQ21" s="92">
        <f t="shared" si="48"/>
        <v>3.5681898737838703E-2</v>
      </c>
      <c r="AR21" s="92">
        <f t="shared" si="48"/>
        <v>7.298547029832575E-2</v>
      </c>
      <c r="AS21" s="92">
        <f t="shared" si="48"/>
        <v>0.13372277473616334</v>
      </c>
      <c r="AT21" s="92">
        <f t="shared" si="48"/>
        <v>0.21946121322209278</v>
      </c>
      <c r="AU21" s="92">
        <f t="shared" si="48"/>
        <v>0.32262350555704711</v>
      </c>
      <c r="AV21" s="92">
        <f t="shared" si="48"/>
        <v>0.42483663104937541</v>
      </c>
      <c r="AW21" s="92">
        <f t="shared" si="48"/>
        <v>0.50111451465243761</v>
      </c>
      <c r="AX21" s="92">
        <f t="shared" si="48"/>
        <v>0.52947066088722927</v>
      </c>
      <c r="AY21" s="92">
        <f t="shared" si="48"/>
        <v>0.50111451465243784</v>
      </c>
      <c r="AZ21" s="92">
        <f t="shared" si="48"/>
        <v>0.42483663104937541</v>
      </c>
      <c r="BA21" s="92">
        <f t="shared" si="48"/>
        <v>0.322623505557047</v>
      </c>
      <c r="BB21" s="92">
        <f t="shared" si="48"/>
        <v>0.21946121322209278</v>
      </c>
      <c r="BC21" s="92">
        <f t="shared" si="48"/>
        <v>0.13372277473616334</v>
      </c>
      <c r="BD21" s="92">
        <f t="shared" si="48"/>
        <v>7.2985470298325694E-2</v>
      </c>
      <c r="BE21" s="92">
        <f t="shared" si="48"/>
        <v>3.5681898737838669E-2</v>
      </c>
      <c r="BF21" s="92">
        <f t="shared" si="48"/>
        <v>1.5625596776321249E-2</v>
      </c>
      <c r="BG21" s="92">
        <f t="shared" si="48"/>
        <v>9.2130645267833877E-3</v>
      </c>
      <c r="BH21" s="64">
        <f t="shared" si="57"/>
        <v>1.3498980316300933E-3</v>
      </c>
      <c r="BI21" s="64">
        <f t="shared" si="49"/>
        <v>3.8303805675897356E-3</v>
      </c>
      <c r="BJ21" s="64">
        <f t="shared" si="49"/>
        <v>9.815328628645344E-3</v>
      </c>
      <c r="BK21" s="64">
        <f t="shared" si="49"/>
        <v>2.2750131948179219E-2</v>
      </c>
      <c r="BL21" s="64">
        <f t="shared" si="49"/>
        <v>4.7790352272814703E-2</v>
      </c>
      <c r="BM21" s="64">
        <f t="shared" si="49"/>
        <v>9.1211219725867876E-2</v>
      </c>
      <c r="BN21" s="64">
        <f t="shared" si="49"/>
        <v>0.15865525393145699</v>
      </c>
      <c r="BO21" s="64">
        <f t="shared" si="49"/>
        <v>0.2524925375469228</v>
      </c>
      <c r="BP21" s="64">
        <f t="shared" si="49"/>
        <v>0.36944134018176356</v>
      </c>
      <c r="BQ21" s="64">
        <f t="shared" si="49"/>
        <v>0.5</v>
      </c>
      <c r="BR21" s="64">
        <f t="shared" si="49"/>
        <v>0.63055865981823644</v>
      </c>
      <c r="BS21" s="64">
        <f t="shared" si="49"/>
        <v>0.74750746245307709</v>
      </c>
      <c r="BT21" s="64">
        <f t="shared" si="49"/>
        <v>0.84134474606854304</v>
      </c>
      <c r="BU21" s="64">
        <f t="shared" si="49"/>
        <v>0.90878878027413212</v>
      </c>
      <c r="BV21" s="64">
        <f t="shared" si="49"/>
        <v>0.9522096477271853</v>
      </c>
      <c r="BW21" s="64">
        <f t="shared" si="49"/>
        <v>0.97724986805182079</v>
      </c>
      <c r="BX21" s="64">
        <f t="shared" si="49"/>
        <v>0.99018467137135469</v>
      </c>
      <c r="BY21" s="64">
        <f t="shared" si="49"/>
        <v>0.99616961943241022</v>
      </c>
      <c r="BZ21" s="64">
        <f t="shared" si="49"/>
        <v>0.9986501019683699</v>
      </c>
      <c r="CA21" s="77">
        <f t="shared" ca="1" si="24"/>
        <v>321</v>
      </c>
      <c r="CB21" s="77">
        <f t="shared" ca="1" si="25"/>
        <v>391.33333333333348</v>
      </c>
      <c r="CC21" s="77">
        <f t="shared" ca="1" si="26"/>
        <v>461.66666666666674</v>
      </c>
      <c r="CD21" s="77">
        <f t="shared" ca="1" si="27"/>
        <v>532</v>
      </c>
      <c r="CE21" s="77">
        <f t="shared" ca="1" si="28"/>
        <v>626.33333333333348</v>
      </c>
      <c r="CF21" s="77">
        <f t="shared" ca="1" si="29"/>
        <v>720.66666666666697</v>
      </c>
      <c r="CG21" s="77">
        <f t="shared" ca="1" si="30"/>
        <v>815</v>
      </c>
      <c r="CH21" s="77">
        <f t="shared" ca="1" si="31"/>
        <v>936.66666666666697</v>
      </c>
      <c r="CI21" s="77">
        <f t="shared" ca="1" si="32"/>
        <v>1058.333333333333</v>
      </c>
      <c r="CJ21" s="77">
        <f t="shared" ca="1" si="33"/>
        <v>1180</v>
      </c>
      <c r="CK21" s="77">
        <f t="shared" ca="1" si="34"/>
        <v>1324.0000000000005</v>
      </c>
      <c r="CL21" s="77">
        <f t="shared" ca="1" si="35"/>
        <v>1468</v>
      </c>
      <c r="CM21" s="77">
        <f t="shared" ca="1" si="36"/>
        <v>1612</v>
      </c>
      <c r="CN21" s="77">
        <f t="shared" ca="1" si="37"/>
        <v>1704.666666666667</v>
      </c>
      <c r="CO21" s="77">
        <f t="shared" ca="1" si="38"/>
        <v>1797.333333333333</v>
      </c>
      <c r="CP21" s="77">
        <f t="shared" ca="1" si="39"/>
        <v>1890</v>
      </c>
      <c r="CQ21" s="77">
        <f t="shared" ca="1" si="40"/>
        <v>1926.6666666666665</v>
      </c>
      <c r="CR21" s="77">
        <f t="shared" ca="1" si="41"/>
        <v>1963.3333333333333</v>
      </c>
      <c r="CS21" s="77">
        <f t="shared" ca="1" si="42"/>
        <v>2000</v>
      </c>
      <c r="CT21">
        <f t="shared" ca="1" si="50"/>
        <v>720.66666666666697</v>
      </c>
      <c r="CU21">
        <f t="shared" ca="1" si="51"/>
        <v>1704.666666666667</v>
      </c>
      <c r="CV21">
        <f t="shared" ca="1" si="52"/>
        <v>-459.33333333333303</v>
      </c>
      <c r="CW21">
        <f t="shared" ca="1" si="52"/>
        <v>524.66666666666697</v>
      </c>
      <c r="CX21" s="5">
        <f t="shared" ca="1" si="43"/>
        <v>0.57560975609756093</v>
      </c>
      <c r="CY21" s="5">
        <f t="shared" ca="1" si="44"/>
        <v>-0.22406504065040636</v>
      </c>
      <c r="CZ21" s="5">
        <f t="shared" ca="1" si="45"/>
        <v>0.25593495934959365</v>
      </c>
      <c r="DB21">
        <f t="shared" ref="DB21:DX21" ca="1" si="72">SUMIFS($AO21:$BG21,$CA21:$CS21,"&gt;"&amp;DA$11,$CA21:$CS21,"&lt;="&amp;DB$11)</f>
        <v>0</v>
      </c>
      <c r="DC21">
        <f t="shared" ca="1" si="72"/>
        <v>0</v>
      </c>
      <c r="DD21">
        <f t="shared" ca="1" si="72"/>
        <v>0</v>
      </c>
      <c r="DE21">
        <f t="shared" ca="1" si="72"/>
        <v>0</v>
      </c>
      <c r="DF21">
        <f t="shared" ca="1" si="72"/>
        <v>2.4838661303104512E-2</v>
      </c>
      <c r="DG21">
        <f t="shared" ca="1" si="72"/>
        <v>3.5681898737838703E-2</v>
      </c>
      <c r="DH21">
        <f t="shared" ca="1" si="72"/>
        <v>7.298547029832575E-2</v>
      </c>
      <c r="DI21">
        <f t="shared" ca="1" si="72"/>
        <v>0.13372277473616334</v>
      </c>
      <c r="DJ21">
        <f t="shared" ca="1" si="72"/>
        <v>0.21946121322209278</v>
      </c>
      <c r="DK21">
        <f t="shared" ca="1" si="72"/>
        <v>0.32262350555704711</v>
      </c>
      <c r="DL21">
        <f t="shared" ca="1" si="72"/>
        <v>0.42483663104937541</v>
      </c>
      <c r="DM21">
        <f t="shared" ca="1" si="72"/>
        <v>0.50111451465243761</v>
      </c>
      <c r="DN21">
        <f t="shared" ca="1" si="72"/>
        <v>0.52947066088722927</v>
      </c>
      <c r="DO21">
        <f t="shared" ca="1" si="72"/>
        <v>0</v>
      </c>
      <c r="DP21">
        <f t="shared" ca="1" si="72"/>
        <v>0.50111451465243784</v>
      </c>
      <c r="DQ21">
        <f t="shared" ca="1" si="72"/>
        <v>0.42483663104937541</v>
      </c>
      <c r="DR21">
        <f t="shared" ca="1" si="72"/>
        <v>0</v>
      </c>
      <c r="DS21">
        <f t="shared" ca="1" si="72"/>
        <v>0.322623505557047</v>
      </c>
      <c r="DT21">
        <f t="shared" ca="1" si="72"/>
        <v>0.35318398795825612</v>
      </c>
      <c r="DU21">
        <f t="shared" ca="1" si="72"/>
        <v>7.2985470298325694E-2</v>
      </c>
      <c r="DV21">
        <f t="shared" ca="1" si="72"/>
        <v>6.0520560040943305E-2</v>
      </c>
      <c r="DW21">
        <f t="shared" ca="1" si="72"/>
        <v>0</v>
      </c>
      <c r="DX21">
        <f t="shared" ca="1" si="72"/>
        <v>0</v>
      </c>
      <c r="DY21">
        <f ca="1">SUM(DB21:DX21)</f>
        <v>4</v>
      </c>
      <c r="DZ21">
        <f ca="1">COUNTIF(DB21:DX21,"&gt;0")</f>
        <v>15</v>
      </c>
    </row>
    <row r="22" spans="1:130">
      <c r="A22">
        <v>10</v>
      </c>
      <c r="B22" s="3">
        <f t="shared" si="54"/>
        <v>22.369400000000002</v>
      </c>
      <c r="C22" s="53">
        <f t="shared" ref="C22:L31" si="73">MAX(MIN($A22+C$11,sp_max),0)</f>
        <v>7</v>
      </c>
      <c r="D22" s="53">
        <f t="shared" si="73"/>
        <v>7.3333333333333339</v>
      </c>
      <c r="E22" s="53">
        <f t="shared" si="73"/>
        <v>7.666666666666667</v>
      </c>
      <c r="F22" s="53">
        <f t="shared" si="73"/>
        <v>8</v>
      </c>
      <c r="G22" s="53">
        <f t="shared" si="73"/>
        <v>8.3333333333333339</v>
      </c>
      <c r="H22" s="53">
        <f t="shared" si="73"/>
        <v>8.6666666666666661</v>
      </c>
      <c r="I22" s="53">
        <f t="shared" si="73"/>
        <v>9</v>
      </c>
      <c r="J22" s="53">
        <f t="shared" si="73"/>
        <v>9.3333333333333339</v>
      </c>
      <c r="K22" s="53">
        <f t="shared" si="73"/>
        <v>9.6666666666666661</v>
      </c>
      <c r="L22" s="53">
        <f t="shared" si="73"/>
        <v>10</v>
      </c>
      <c r="M22" s="53">
        <f t="shared" ref="M22:U31" si="74">MAX(MIN($A22+M$11,sp_max),0)</f>
        <v>10.333333333333334</v>
      </c>
      <c r="N22" s="53">
        <f t="shared" si="74"/>
        <v>10.666666666666666</v>
      </c>
      <c r="O22" s="53">
        <f t="shared" si="74"/>
        <v>11</v>
      </c>
      <c r="P22" s="53">
        <f t="shared" si="74"/>
        <v>11.333333333333334</v>
      </c>
      <c r="Q22" s="53">
        <f t="shared" si="74"/>
        <v>11.666666666666666</v>
      </c>
      <c r="R22" s="53">
        <f t="shared" si="74"/>
        <v>12</v>
      </c>
      <c r="S22" s="53">
        <f t="shared" si="74"/>
        <v>12.333333333333332</v>
      </c>
      <c r="T22" s="53">
        <f t="shared" si="74"/>
        <v>12.666666666666666</v>
      </c>
      <c r="U22" s="53">
        <f t="shared" si="74"/>
        <v>13</v>
      </c>
      <c r="V22" s="60">
        <f t="shared" si="55"/>
        <v>2.3032661316958821E-3</v>
      </c>
      <c r="W22" s="60">
        <f t="shared" si="47"/>
        <v>3.9063991940802463E-3</v>
      </c>
      <c r="X22" s="60">
        <f t="shared" si="47"/>
        <v>8.9204746844596759E-3</v>
      </c>
      <c r="Y22" s="60">
        <f t="shared" si="47"/>
        <v>1.8246367574581437E-2</v>
      </c>
      <c r="Z22" s="60">
        <f t="shared" si="47"/>
        <v>3.3430693684040835E-2</v>
      </c>
      <c r="AA22" s="60">
        <f t="shared" si="47"/>
        <v>5.4865303305523194E-2</v>
      </c>
      <c r="AB22" s="60">
        <f t="shared" si="47"/>
        <v>8.0655876389261777E-2</v>
      </c>
      <c r="AC22" s="60">
        <f t="shared" si="47"/>
        <v>0.10620915776234385</v>
      </c>
      <c r="AD22" s="60">
        <f t="shared" si="47"/>
        <v>0.1252786286631094</v>
      </c>
      <c r="AE22" s="60">
        <f t="shared" si="47"/>
        <v>0.13236766522180732</v>
      </c>
      <c r="AF22" s="60">
        <f t="shared" si="47"/>
        <v>0.12527862866310946</v>
      </c>
      <c r="AG22" s="60">
        <f t="shared" si="47"/>
        <v>0.10620915776234385</v>
      </c>
      <c r="AH22" s="60">
        <f t="shared" si="47"/>
        <v>8.0655876389261749E-2</v>
      </c>
      <c r="AI22" s="60">
        <f t="shared" si="47"/>
        <v>5.4865303305523194E-2</v>
      </c>
      <c r="AJ22" s="60">
        <f t="shared" si="47"/>
        <v>3.3430693684040835E-2</v>
      </c>
      <c r="AK22" s="60">
        <f t="shared" si="47"/>
        <v>1.8246367574581424E-2</v>
      </c>
      <c r="AL22" s="60">
        <f t="shared" si="47"/>
        <v>8.9204746844596672E-3</v>
      </c>
      <c r="AM22" s="60">
        <f t="shared" si="47"/>
        <v>3.9063991940803122E-3</v>
      </c>
      <c r="AN22" s="60">
        <f t="shared" si="47"/>
        <v>2.3032661316958469E-3</v>
      </c>
      <c r="AO22" s="92">
        <f t="shared" ref="AO22:AR22" si="75">AO21</f>
        <v>9.2130645267835282E-3</v>
      </c>
      <c r="AP22" s="92">
        <f t="shared" si="48"/>
        <v>1.5625596776320985E-2</v>
      </c>
      <c r="AQ22" s="92">
        <f t="shared" si="48"/>
        <v>3.5681898737838703E-2</v>
      </c>
      <c r="AR22" s="92">
        <f t="shared" si="48"/>
        <v>7.298547029832575E-2</v>
      </c>
      <c r="AS22" s="92">
        <f t="shared" si="48"/>
        <v>0.13372277473616334</v>
      </c>
      <c r="AT22" s="92">
        <f t="shared" si="48"/>
        <v>0.21946121322209278</v>
      </c>
      <c r="AU22" s="92">
        <f t="shared" si="48"/>
        <v>0.32262350555704711</v>
      </c>
      <c r="AV22" s="92">
        <f t="shared" si="48"/>
        <v>0.42483663104937541</v>
      </c>
      <c r="AW22" s="92">
        <f t="shared" si="48"/>
        <v>0.50111451465243761</v>
      </c>
      <c r="AX22" s="92">
        <f t="shared" si="48"/>
        <v>0.52947066088722927</v>
      </c>
      <c r="AY22" s="92">
        <f t="shared" si="48"/>
        <v>0.50111451465243784</v>
      </c>
      <c r="AZ22" s="92">
        <f t="shared" si="48"/>
        <v>0.42483663104937541</v>
      </c>
      <c r="BA22" s="92">
        <f t="shared" si="48"/>
        <v>0.322623505557047</v>
      </c>
      <c r="BB22" s="92">
        <f t="shared" si="48"/>
        <v>0.21946121322209278</v>
      </c>
      <c r="BC22" s="92">
        <f t="shared" si="48"/>
        <v>0.13372277473616334</v>
      </c>
      <c r="BD22" s="92">
        <f t="shared" si="48"/>
        <v>7.2985470298325694E-2</v>
      </c>
      <c r="BE22" s="92">
        <f t="shared" si="48"/>
        <v>3.5681898737838669E-2</v>
      </c>
      <c r="BF22" s="92">
        <f t="shared" si="48"/>
        <v>1.5625596776321249E-2</v>
      </c>
      <c r="BG22" s="92">
        <f t="shared" si="48"/>
        <v>9.2130645267833877E-3</v>
      </c>
      <c r="BH22" s="64">
        <f t="shared" si="57"/>
        <v>1.3498980316300933E-3</v>
      </c>
      <c r="BI22" s="64">
        <f t="shared" si="49"/>
        <v>3.8303805675897356E-3</v>
      </c>
      <c r="BJ22" s="64">
        <f t="shared" si="49"/>
        <v>9.815328628645344E-3</v>
      </c>
      <c r="BK22" s="64">
        <f t="shared" si="49"/>
        <v>2.2750131948179219E-2</v>
      </c>
      <c r="BL22" s="64">
        <f t="shared" si="49"/>
        <v>4.7790352272814703E-2</v>
      </c>
      <c r="BM22" s="64">
        <f t="shared" si="49"/>
        <v>9.1211219725867876E-2</v>
      </c>
      <c r="BN22" s="64">
        <f t="shared" si="49"/>
        <v>0.15865525393145699</v>
      </c>
      <c r="BO22" s="64">
        <f t="shared" si="49"/>
        <v>0.2524925375469228</v>
      </c>
      <c r="BP22" s="64">
        <f t="shared" si="49"/>
        <v>0.36944134018176356</v>
      </c>
      <c r="BQ22" s="64">
        <f t="shared" si="49"/>
        <v>0.5</v>
      </c>
      <c r="BR22" s="64">
        <f t="shared" si="49"/>
        <v>0.63055865981823644</v>
      </c>
      <c r="BS22" s="64">
        <f t="shared" si="49"/>
        <v>0.74750746245307709</v>
      </c>
      <c r="BT22" s="64">
        <f t="shared" si="49"/>
        <v>0.84134474606854304</v>
      </c>
      <c r="BU22" s="64">
        <f t="shared" si="49"/>
        <v>0.90878878027413212</v>
      </c>
      <c r="BV22" s="64">
        <f t="shared" si="49"/>
        <v>0.9522096477271853</v>
      </c>
      <c r="BW22" s="64">
        <f t="shared" si="49"/>
        <v>0.97724986805182079</v>
      </c>
      <c r="BX22" s="64">
        <f t="shared" si="49"/>
        <v>0.99018467137135469</v>
      </c>
      <c r="BY22" s="64">
        <f t="shared" si="49"/>
        <v>0.99616961943241022</v>
      </c>
      <c r="BZ22" s="64">
        <f t="shared" si="49"/>
        <v>0.9986501019683699</v>
      </c>
      <c r="CA22" s="77">
        <f t="shared" ca="1" si="24"/>
        <v>532</v>
      </c>
      <c r="CB22" s="77">
        <f t="shared" ca="1" si="25"/>
        <v>626.33333333333348</v>
      </c>
      <c r="CC22" s="77">
        <f t="shared" ca="1" si="26"/>
        <v>720.66666666666697</v>
      </c>
      <c r="CD22" s="77">
        <f t="shared" ca="1" si="27"/>
        <v>815</v>
      </c>
      <c r="CE22" s="77">
        <f t="shared" ca="1" si="28"/>
        <v>936.66666666666697</v>
      </c>
      <c r="CF22" s="77">
        <f t="shared" ca="1" si="29"/>
        <v>1058.333333333333</v>
      </c>
      <c r="CG22" s="77">
        <f t="shared" ca="1" si="30"/>
        <v>1180</v>
      </c>
      <c r="CH22" s="77">
        <f t="shared" ca="1" si="31"/>
        <v>1324.0000000000005</v>
      </c>
      <c r="CI22" s="77">
        <f t="shared" ca="1" si="32"/>
        <v>1468</v>
      </c>
      <c r="CJ22" s="77">
        <f t="shared" ca="1" si="33"/>
        <v>1612</v>
      </c>
      <c r="CK22" s="77">
        <f t="shared" ca="1" si="34"/>
        <v>1704.666666666667</v>
      </c>
      <c r="CL22" s="77">
        <f t="shared" ca="1" si="35"/>
        <v>1797.333333333333</v>
      </c>
      <c r="CM22" s="77">
        <f t="shared" ca="1" si="36"/>
        <v>1890</v>
      </c>
      <c r="CN22" s="77">
        <f t="shared" ca="1" si="37"/>
        <v>1926.6666666666667</v>
      </c>
      <c r="CO22" s="77">
        <f t="shared" ca="1" si="38"/>
        <v>1963.3333333333333</v>
      </c>
      <c r="CP22" s="77">
        <f t="shared" ca="1" si="39"/>
        <v>2000</v>
      </c>
      <c r="CQ22" s="77">
        <f t="shared" ca="1" si="40"/>
        <v>2016.6666666666665</v>
      </c>
      <c r="CR22" s="77">
        <f t="shared" ca="1" si="41"/>
        <v>2033.3333333333333</v>
      </c>
      <c r="CS22" s="77">
        <f t="shared" ca="1" si="42"/>
        <v>2050</v>
      </c>
      <c r="CT22">
        <f t="shared" ca="1" si="50"/>
        <v>1058.333333333333</v>
      </c>
      <c r="CU22">
        <f t="shared" ca="1" si="51"/>
        <v>1926.6666666666667</v>
      </c>
      <c r="CV22">
        <f t="shared" ca="1" si="52"/>
        <v>-553.66666666666697</v>
      </c>
      <c r="CW22">
        <f t="shared" ca="1" si="52"/>
        <v>314.66666666666674</v>
      </c>
      <c r="CX22" s="5">
        <f t="shared" ca="1" si="43"/>
        <v>0.78634146341463418</v>
      </c>
      <c r="CY22" s="5">
        <f t="shared" ca="1" si="44"/>
        <v>-0.2700813008130083</v>
      </c>
      <c r="CZ22" s="5">
        <f t="shared" ca="1" si="45"/>
        <v>0.15349593495934963</v>
      </c>
      <c r="DB22">
        <f t="shared" ref="DB22:DX22" ca="1" si="76">SUMIFS($AO22:$BG22,$CA22:$CS22,"&gt;"&amp;DA$11,$CA22:$CS22,"&lt;="&amp;DB$11)</f>
        <v>0</v>
      </c>
      <c r="DC22">
        <f t="shared" ca="1" si="76"/>
        <v>0</v>
      </c>
      <c r="DD22">
        <f t="shared" ca="1" si="76"/>
        <v>0</v>
      </c>
      <c r="DE22">
        <f t="shared" ca="1" si="76"/>
        <v>0</v>
      </c>
      <c r="DF22">
        <f t="shared" ca="1" si="76"/>
        <v>0</v>
      </c>
      <c r="DG22">
        <f t="shared" ca="1" si="76"/>
        <v>0</v>
      </c>
      <c r="DH22">
        <f t="shared" ca="1" si="76"/>
        <v>9.2130645267835282E-3</v>
      </c>
      <c r="DI22">
        <f t="shared" ca="1" si="76"/>
        <v>1.5625596776320985E-2</v>
      </c>
      <c r="DJ22">
        <f t="shared" ca="1" si="76"/>
        <v>3.5681898737838703E-2</v>
      </c>
      <c r="DK22">
        <f t="shared" ca="1" si="76"/>
        <v>7.298547029832575E-2</v>
      </c>
      <c r="DL22">
        <f t="shared" ca="1" si="76"/>
        <v>0.13372277473616334</v>
      </c>
      <c r="DM22">
        <f t="shared" ca="1" si="76"/>
        <v>0.21946121322209278</v>
      </c>
      <c r="DN22">
        <f t="shared" ca="1" si="76"/>
        <v>0.32262350555704711</v>
      </c>
      <c r="DO22">
        <f t="shared" ca="1" si="76"/>
        <v>0</v>
      </c>
      <c r="DP22">
        <f t="shared" ca="1" si="76"/>
        <v>0.42483663104937541</v>
      </c>
      <c r="DQ22">
        <f t="shared" ca="1" si="76"/>
        <v>0.50111451465243761</v>
      </c>
      <c r="DR22">
        <f t="shared" ca="1" si="76"/>
        <v>0</v>
      </c>
      <c r="DS22">
        <f t="shared" ca="1" si="76"/>
        <v>0.52947066088722927</v>
      </c>
      <c r="DT22">
        <f t="shared" ca="1" si="76"/>
        <v>0.92595114570181325</v>
      </c>
      <c r="DU22">
        <f t="shared" ca="1" si="76"/>
        <v>0.322623505557047</v>
      </c>
      <c r="DV22">
        <f t="shared" ca="1" si="76"/>
        <v>0.42616945825658181</v>
      </c>
      <c r="DW22">
        <f t="shared" ca="1" si="76"/>
        <v>6.0520560040943305E-2</v>
      </c>
      <c r="DX22">
        <f t="shared" ca="1" si="76"/>
        <v>0</v>
      </c>
      <c r="DY22">
        <f ca="1">SUM(DB22:DX22)</f>
        <v>4</v>
      </c>
      <c r="DZ22">
        <f ca="1">COUNTIF(DB22:DX22,"&gt;0")</f>
        <v>14</v>
      </c>
    </row>
    <row r="23" spans="1:130">
      <c r="A23">
        <v>11</v>
      </c>
      <c r="B23" s="3">
        <f t="shared" si="54"/>
        <v>24.606340000000003</v>
      </c>
      <c r="C23" s="53">
        <f t="shared" si="73"/>
        <v>8</v>
      </c>
      <c r="D23" s="53">
        <f t="shared" si="73"/>
        <v>8.3333333333333339</v>
      </c>
      <c r="E23" s="53">
        <f t="shared" si="73"/>
        <v>8.6666666666666679</v>
      </c>
      <c r="F23" s="53">
        <f t="shared" si="73"/>
        <v>9</v>
      </c>
      <c r="G23" s="53">
        <f t="shared" si="73"/>
        <v>9.3333333333333339</v>
      </c>
      <c r="H23" s="53">
        <f t="shared" si="73"/>
        <v>9.6666666666666661</v>
      </c>
      <c r="I23" s="53">
        <f t="shared" si="73"/>
        <v>10</v>
      </c>
      <c r="J23" s="53">
        <f t="shared" si="73"/>
        <v>10.333333333333334</v>
      </c>
      <c r="K23" s="53">
        <f t="shared" si="73"/>
        <v>10.666666666666666</v>
      </c>
      <c r="L23" s="53">
        <f t="shared" si="73"/>
        <v>11</v>
      </c>
      <c r="M23" s="53">
        <f t="shared" si="74"/>
        <v>11.333333333333334</v>
      </c>
      <c r="N23" s="53">
        <f t="shared" si="74"/>
        <v>11.666666666666666</v>
      </c>
      <c r="O23" s="53">
        <f t="shared" si="74"/>
        <v>12</v>
      </c>
      <c r="P23" s="53">
        <f t="shared" si="74"/>
        <v>12.333333333333334</v>
      </c>
      <c r="Q23" s="53">
        <f t="shared" si="74"/>
        <v>12.666666666666666</v>
      </c>
      <c r="R23" s="53">
        <f t="shared" si="74"/>
        <v>13</v>
      </c>
      <c r="S23" s="53">
        <f t="shared" si="74"/>
        <v>13.333333333333332</v>
      </c>
      <c r="T23" s="53">
        <f t="shared" si="74"/>
        <v>13.666666666666666</v>
      </c>
      <c r="U23" s="53">
        <f t="shared" si="74"/>
        <v>14</v>
      </c>
      <c r="V23" s="60">
        <f t="shared" si="55"/>
        <v>2.3032661316958821E-3</v>
      </c>
      <c r="W23" s="60">
        <f t="shared" si="47"/>
        <v>3.9063991940802463E-3</v>
      </c>
      <c r="X23" s="60">
        <f t="shared" si="47"/>
        <v>8.9204746844596759E-3</v>
      </c>
      <c r="Y23" s="60">
        <f t="shared" si="47"/>
        <v>1.8246367574581437E-2</v>
      </c>
      <c r="Z23" s="60">
        <f t="shared" si="47"/>
        <v>3.3430693684040835E-2</v>
      </c>
      <c r="AA23" s="60">
        <f t="shared" si="47"/>
        <v>5.4865303305523194E-2</v>
      </c>
      <c r="AB23" s="60">
        <f t="shared" si="47"/>
        <v>8.0655876389261777E-2</v>
      </c>
      <c r="AC23" s="60">
        <f t="shared" si="47"/>
        <v>0.10620915776234385</v>
      </c>
      <c r="AD23" s="60">
        <f t="shared" si="47"/>
        <v>0.1252786286631094</v>
      </c>
      <c r="AE23" s="60">
        <f t="shared" si="47"/>
        <v>0.13236766522180732</v>
      </c>
      <c r="AF23" s="60">
        <f t="shared" si="47"/>
        <v>0.12527862866310946</v>
      </c>
      <c r="AG23" s="60">
        <f t="shared" si="47"/>
        <v>0.10620915776234385</v>
      </c>
      <c r="AH23" s="60">
        <f t="shared" si="47"/>
        <v>8.0655876389261749E-2</v>
      </c>
      <c r="AI23" s="60">
        <f t="shared" si="47"/>
        <v>5.4865303305523194E-2</v>
      </c>
      <c r="AJ23" s="60">
        <f t="shared" si="47"/>
        <v>3.3430693684040835E-2</v>
      </c>
      <c r="AK23" s="60">
        <f t="shared" si="47"/>
        <v>1.8246367574581424E-2</v>
      </c>
      <c r="AL23" s="60">
        <f t="shared" si="47"/>
        <v>8.9204746844596672E-3</v>
      </c>
      <c r="AM23" s="60">
        <f t="shared" si="47"/>
        <v>3.9063991940803122E-3</v>
      </c>
      <c r="AN23" s="60">
        <f t="shared" si="47"/>
        <v>2.3032661316958469E-3</v>
      </c>
      <c r="AO23" s="92">
        <f t="shared" ref="AO23:AR23" si="77">AO22</f>
        <v>9.2130645267835282E-3</v>
      </c>
      <c r="AP23" s="92">
        <f t="shared" si="48"/>
        <v>1.5625596776320985E-2</v>
      </c>
      <c r="AQ23" s="92">
        <f t="shared" si="48"/>
        <v>3.5681898737838703E-2</v>
      </c>
      <c r="AR23" s="92">
        <f t="shared" si="48"/>
        <v>7.298547029832575E-2</v>
      </c>
      <c r="AS23" s="92">
        <f t="shared" si="48"/>
        <v>0.13372277473616334</v>
      </c>
      <c r="AT23" s="92">
        <f t="shared" si="48"/>
        <v>0.21946121322209278</v>
      </c>
      <c r="AU23" s="92">
        <f t="shared" si="48"/>
        <v>0.32262350555704711</v>
      </c>
      <c r="AV23" s="92">
        <f t="shared" si="48"/>
        <v>0.42483663104937541</v>
      </c>
      <c r="AW23" s="92">
        <f t="shared" si="48"/>
        <v>0.50111451465243761</v>
      </c>
      <c r="AX23" s="92">
        <f t="shared" si="48"/>
        <v>0.52947066088722927</v>
      </c>
      <c r="AY23" s="92">
        <f t="shared" si="48"/>
        <v>0.50111451465243784</v>
      </c>
      <c r="AZ23" s="92">
        <f t="shared" si="48"/>
        <v>0.42483663104937541</v>
      </c>
      <c r="BA23" s="92">
        <f t="shared" si="48"/>
        <v>0.322623505557047</v>
      </c>
      <c r="BB23" s="92">
        <f t="shared" si="48"/>
        <v>0.21946121322209278</v>
      </c>
      <c r="BC23" s="92">
        <f t="shared" si="48"/>
        <v>0.13372277473616334</v>
      </c>
      <c r="BD23" s="92">
        <f t="shared" si="48"/>
        <v>7.2985470298325694E-2</v>
      </c>
      <c r="BE23" s="92">
        <f t="shared" si="48"/>
        <v>3.5681898737838669E-2</v>
      </c>
      <c r="BF23" s="92">
        <f t="shared" si="48"/>
        <v>1.5625596776321249E-2</v>
      </c>
      <c r="BG23" s="92">
        <f t="shared" si="48"/>
        <v>9.2130645267833877E-3</v>
      </c>
      <c r="BH23" s="64">
        <f t="shared" si="57"/>
        <v>1.3498980316300933E-3</v>
      </c>
      <c r="BI23" s="64">
        <f t="shared" si="49"/>
        <v>3.8303805675897356E-3</v>
      </c>
      <c r="BJ23" s="64">
        <f t="shared" si="49"/>
        <v>9.815328628645344E-3</v>
      </c>
      <c r="BK23" s="64">
        <f t="shared" si="49"/>
        <v>2.2750131948179219E-2</v>
      </c>
      <c r="BL23" s="64">
        <f t="shared" si="49"/>
        <v>4.7790352272814703E-2</v>
      </c>
      <c r="BM23" s="64">
        <f t="shared" si="49"/>
        <v>9.1211219725867876E-2</v>
      </c>
      <c r="BN23" s="64">
        <f t="shared" si="49"/>
        <v>0.15865525393145699</v>
      </c>
      <c r="BO23" s="64">
        <f t="shared" si="49"/>
        <v>0.2524925375469228</v>
      </c>
      <c r="BP23" s="64">
        <f t="shared" si="49"/>
        <v>0.36944134018176356</v>
      </c>
      <c r="BQ23" s="64">
        <f t="shared" si="49"/>
        <v>0.5</v>
      </c>
      <c r="BR23" s="64">
        <f t="shared" si="49"/>
        <v>0.63055865981823644</v>
      </c>
      <c r="BS23" s="64">
        <f t="shared" si="49"/>
        <v>0.74750746245307709</v>
      </c>
      <c r="BT23" s="64">
        <f t="shared" si="49"/>
        <v>0.84134474606854304</v>
      </c>
      <c r="BU23" s="64">
        <f t="shared" si="49"/>
        <v>0.90878878027413212</v>
      </c>
      <c r="BV23" s="64">
        <f t="shared" si="49"/>
        <v>0.9522096477271853</v>
      </c>
      <c r="BW23" s="64">
        <f t="shared" si="49"/>
        <v>0.97724986805182079</v>
      </c>
      <c r="BX23" s="64">
        <f t="shared" si="49"/>
        <v>0.99018467137135469</v>
      </c>
      <c r="BY23" s="64">
        <f t="shared" si="49"/>
        <v>0.99616961943241022</v>
      </c>
      <c r="BZ23" s="64">
        <f t="shared" si="49"/>
        <v>0.9986501019683699</v>
      </c>
      <c r="CA23" s="77">
        <f t="shared" ca="1" si="24"/>
        <v>815</v>
      </c>
      <c r="CB23" s="77">
        <f t="shared" ca="1" si="25"/>
        <v>936.66666666666697</v>
      </c>
      <c r="CC23" s="77">
        <f t="shared" ca="1" si="26"/>
        <v>1058.3333333333339</v>
      </c>
      <c r="CD23" s="77">
        <f t="shared" ca="1" si="27"/>
        <v>1180</v>
      </c>
      <c r="CE23" s="77">
        <f t="shared" ca="1" si="28"/>
        <v>1324.0000000000005</v>
      </c>
      <c r="CF23" s="77">
        <f t="shared" ca="1" si="29"/>
        <v>1468</v>
      </c>
      <c r="CG23" s="77">
        <f t="shared" ca="1" si="30"/>
        <v>1612</v>
      </c>
      <c r="CH23" s="77">
        <f t="shared" ca="1" si="31"/>
        <v>1704.666666666667</v>
      </c>
      <c r="CI23" s="77">
        <f t="shared" ca="1" si="32"/>
        <v>1797.333333333333</v>
      </c>
      <c r="CJ23" s="77">
        <f t="shared" ca="1" si="33"/>
        <v>1890</v>
      </c>
      <c r="CK23" s="77">
        <f t="shared" ca="1" si="34"/>
        <v>1926.6666666666667</v>
      </c>
      <c r="CL23" s="77">
        <f t="shared" ca="1" si="35"/>
        <v>1963.3333333333333</v>
      </c>
      <c r="CM23" s="77">
        <f t="shared" ca="1" si="36"/>
        <v>2000</v>
      </c>
      <c r="CN23" s="77">
        <f t="shared" ca="1" si="37"/>
        <v>2016.6666666666667</v>
      </c>
      <c r="CO23" s="77">
        <f t="shared" ca="1" si="38"/>
        <v>2033.3333333333333</v>
      </c>
      <c r="CP23" s="77">
        <f t="shared" ca="1" si="39"/>
        <v>2050</v>
      </c>
      <c r="CQ23" s="77">
        <f t="shared" ca="1" si="40"/>
        <v>2050</v>
      </c>
      <c r="CR23" s="77">
        <f t="shared" ca="1" si="41"/>
        <v>2050</v>
      </c>
      <c r="CS23" s="77">
        <f t="shared" ca="1" si="42"/>
        <v>2050</v>
      </c>
      <c r="CT23">
        <f t="shared" ca="1" si="50"/>
        <v>1468</v>
      </c>
      <c r="CU23">
        <f t="shared" ca="1" si="51"/>
        <v>2016.6666666666667</v>
      </c>
      <c r="CV23">
        <f t="shared" ca="1" si="52"/>
        <v>-422</v>
      </c>
      <c r="CW23">
        <f t="shared" ca="1" si="52"/>
        <v>126.66666666666674</v>
      </c>
      <c r="CX23" s="5">
        <f t="shared" ca="1" si="43"/>
        <v>0.92195121951219516</v>
      </c>
      <c r="CY23" s="5">
        <f t="shared" ca="1" si="44"/>
        <v>-0.20585365853658535</v>
      </c>
      <c r="CZ23" s="5">
        <f t="shared" ca="1" si="45"/>
        <v>6.1788617886178898E-2</v>
      </c>
      <c r="DB23">
        <f t="shared" ref="DB23:DX23" ca="1" si="78">SUMIFS($AO23:$BG23,$CA23:$CS23,"&gt;"&amp;DA$11,$CA23:$CS23,"&lt;="&amp;DB$11)</f>
        <v>0</v>
      </c>
      <c r="DC23">
        <f t="shared" ca="1" si="78"/>
        <v>0</v>
      </c>
      <c r="DD23">
        <f t="shared" ca="1" si="78"/>
        <v>0</v>
      </c>
      <c r="DE23">
        <f t="shared" ca="1" si="78"/>
        <v>0</v>
      </c>
      <c r="DF23">
        <f t="shared" ca="1" si="78"/>
        <v>0</v>
      </c>
      <c r="DG23">
        <f t="shared" ca="1" si="78"/>
        <v>0</v>
      </c>
      <c r="DH23">
        <f t="shared" ca="1" si="78"/>
        <v>0</v>
      </c>
      <c r="DI23">
        <f t="shared" ca="1" si="78"/>
        <v>0</v>
      </c>
      <c r="DJ23">
        <f t="shared" ca="1" si="78"/>
        <v>0</v>
      </c>
      <c r="DK23">
        <f t="shared" ca="1" si="78"/>
        <v>9.2130645267835282E-3</v>
      </c>
      <c r="DL23">
        <f t="shared" ca="1" si="78"/>
        <v>1.5625596776320985E-2</v>
      </c>
      <c r="DM23">
        <f t="shared" ca="1" si="78"/>
        <v>3.5681898737838703E-2</v>
      </c>
      <c r="DN23">
        <f t="shared" ca="1" si="78"/>
        <v>7.298547029832575E-2</v>
      </c>
      <c r="DO23">
        <f t="shared" ca="1" si="78"/>
        <v>0</v>
      </c>
      <c r="DP23">
        <f t="shared" ca="1" si="78"/>
        <v>0.13372277473616334</v>
      </c>
      <c r="DQ23">
        <f t="shared" ca="1" si="78"/>
        <v>0.21946121322209278</v>
      </c>
      <c r="DR23">
        <f t="shared" ca="1" si="78"/>
        <v>0</v>
      </c>
      <c r="DS23">
        <f t="shared" ca="1" si="78"/>
        <v>0.32262350555704711</v>
      </c>
      <c r="DT23">
        <f t="shared" ca="1" si="78"/>
        <v>0.92595114570181303</v>
      </c>
      <c r="DU23">
        <f t="shared" ca="1" si="78"/>
        <v>0.52947066088722927</v>
      </c>
      <c r="DV23">
        <f t="shared" ca="1" si="78"/>
        <v>1.2485746512588602</v>
      </c>
      <c r="DW23">
        <f t="shared" ca="1" si="78"/>
        <v>0.48669001829752512</v>
      </c>
      <c r="DX23">
        <f t="shared" ca="1" si="78"/>
        <v>0</v>
      </c>
      <c r="DY23">
        <f ca="1">SUM(DB23:DX23)</f>
        <v>4</v>
      </c>
      <c r="DZ23">
        <f ca="1">COUNTIF(DB23:DX23,"&gt;0")</f>
        <v>11</v>
      </c>
    </row>
    <row r="24" spans="1:130">
      <c r="A24">
        <v>12</v>
      </c>
      <c r="B24" s="3">
        <f t="shared" si="54"/>
        <v>26.84328</v>
      </c>
      <c r="C24" s="53">
        <f t="shared" si="73"/>
        <v>9</v>
      </c>
      <c r="D24" s="53">
        <f t="shared" si="73"/>
        <v>9.3333333333333339</v>
      </c>
      <c r="E24" s="53">
        <f t="shared" si="73"/>
        <v>9.6666666666666679</v>
      </c>
      <c r="F24" s="53">
        <f t="shared" si="73"/>
        <v>10</v>
      </c>
      <c r="G24" s="53">
        <f t="shared" si="73"/>
        <v>10.333333333333334</v>
      </c>
      <c r="H24" s="53">
        <f t="shared" si="73"/>
        <v>10.666666666666666</v>
      </c>
      <c r="I24" s="53">
        <f t="shared" si="73"/>
        <v>11</v>
      </c>
      <c r="J24" s="53">
        <f t="shared" si="73"/>
        <v>11.333333333333334</v>
      </c>
      <c r="K24" s="53">
        <f t="shared" si="73"/>
        <v>11.666666666666666</v>
      </c>
      <c r="L24" s="53">
        <f t="shared" si="73"/>
        <v>12</v>
      </c>
      <c r="M24" s="53">
        <f t="shared" si="74"/>
        <v>12.333333333333334</v>
      </c>
      <c r="N24" s="53">
        <f t="shared" si="74"/>
        <v>12.666666666666666</v>
      </c>
      <c r="O24" s="53">
        <f t="shared" si="74"/>
        <v>13</v>
      </c>
      <c r="P24" s="53">
        <f t="shared" si="74"/>
        <v>13.333333333333334</v>
      </c>
      <c r="Q24" s="53">
        <f t="shared" si="74"/>
        <v>13.666666666666666</v>
      </c>
      <c r="R24" s="53">
        <f t="shared" si="74"/>
        <v>14</v>
      </c>
      <c r="S24" s="53">
        <f t="shared" si="74"/>
        <v>14.333333333333332</v>
      </c>
      <c r="T24" s="53">
        <f t="shared" si="74"/>
        <v>14.666666666666666</v>
      </c>
      <c r="U24" s="53">
        <f t="shared" si="74"/>
        <v>15</v>
      </c>
      <c r="V24" s="60">
        <f t="shared" si="55"/>
        <v>2.3032661316958821E-3</v>
      </c>
      <c r="W24" s="60">
        <f t="shared" si="47"/>
        <v>3.9063991940802463E-3</v>
      </c>
      <c r="X24" s="60">
        <f t="shared" si="47"/>
        <v>8.9204746844596759E-3</v>
      </c>
      <c r="Y24" s="60">
        <f t="shared" si="47"/>
        <v>1.8246367574581437E-2</v>
      </c>
      <c r="Z24" s="60">
        <f t="shared" si="47"/>
        <v>3.3430693684040835E-2</v>
      </c>
      <c r="AA24" s="60">
        <f t="shared" si="47"/>
        <v>5.4865303305523194E-2</v>
      </c>
      <c r="AB24" s="60">
        <f t="shared" si="47"/>
        <v>8.0655876389261777E-2</v>
      </c>
      <c r="AC24" s="60">
        <f t="shared" si="47"/>
        <v>0.10620915776234385</v>
      </c>
      <c r="AD24" s="60">
        <f t="shared" si="47"/>
        <v>0.1252786286631094</v>
      </c>
      <c r="AE24" s="60">
        <f t="shared" si="47"/>
        <v>0.13236766522180732</v>
      </c>
      <c r="AF24" s="60">
        <f t="shared" si="47"/>
        <v>0.12527862866310946</v>
      </c>
      <c r="AG24" s="60">
        <f t="shared" si="47"/>
        <v>0.10620915776234385</v>
      </c>
      <c r="AH24" s="60">
        <f t="shared" si="47"/>
        <v>8.0655876389261749E-2</v>
      </c>
      <c r="AI24" s="60">
        <f t="shared" si="47"/>
        <v>5.4865303305523194E-2</v>
      </c>
      <c r="AJ24" s="60">
        <f t="shared" si="47"/>
        <v>3.3430693684040835E-2</v>
      </c>
      <c r="AK24" s="60">
        <f t="shared" si="47"/>
        <v>1.8246367574581424E-2</v>
      </c>
      <c r="AL24" s="60">
        <f t="shared" si="47"/>
        <v>8.9204746844596672E-3</v>
      </c>
      <c r="AM24" s="60">
        <f t="shared" si="47"/>
        <v>3.9063991940803122E-3</v>
      </c>
      <c r="AN24" s="60">
        <f t="shared" si="47"/>
        <v>2.3032661316958469E-3</v>
      </c>
      <c r="AO24" s="92">
        <f t="shared" ref="AO24:AR24" si="79">AO23</f>
        <v>9.2130645267835282E-3</v>
      </c>
      <c r="AP24" s="92">
        <f t="shared" si="48"/>
        <v>1.5625596776320985E-2</v>
      </c>
      <c r="AQ24" s="92">
        <f t="shared" si="48"/>
        <v>3.5681898737838703E-2</v>
      </c>
      <c r="AR24" s="92">
        <f t="shared" si="48"/>
        <v>7.298547029832575E-2</v>
      </c>
      <c r="AS24" s="92">
        <f t="shared" si="48"/>
        <v>0.13372277473616334</v>
      </c>
      <c r="AT24" s="92">
        <f t="shared" si="48"/>
        <v>0.21946121322209278</v>
      </c>
      <c r="AU24" s="92">
        <f t="shared" si="48"/>
        <v>0.32262350555704711</v>
      </c>
      <c r="AV24" s="92">
        <f t="shared" si="48"/>
        <v>0.42483663104937541</v>
      </c>
      <c r="AW24" s="92">
        <f t="shared" si="48"/>
        <v>0.50111451465243761</v>
      </c>
      <c r="AX24" s="92">
        <f t="shared" si="48"/>
        <v>0.52947066088722927</v>
      </c>
      <c r="AY24" s="92">
        <f t="shared" si="48"/>
        <v>0.50111451465243784</v>
      </c>
      <c r="AZ24" s="92">
        <f t="shared" si="48"/>
        <v>0.42483663104937541</v>
      </c>
      <c r="BA24" s="92">
        <f t="shared" si="48"/>
        <v>0.322623505557047</v>
      </c>
      <c r="BB24" s="92">
        <f t="shared" si="48"/>
        <v>0.21946121322209278</v>
      </c>
      <c r="BC24" s="92">
        <f t="shared" si="48"/>
        <v>0.13372277473616334</v>
      </c>
      <c r="BD24" s="92">
        <f t="shared" si="48"/>
        <v>7.2985470298325694E-2</v>
      </c>
      <c r="BE24" s="92">
        <f t="shared" si="48"/>
        <v>3.5681898737838669E-2</v>
      </c>
      <c r="BF24" s="92">
        <f t="shared" si="48"/>
        <v>1.5625596776321249E-2</v>
      </c>
      <c r="BG24" s="92">
        <f t="shared" si="48"/>
        <v>9.2130645267833877E-3</v>
      </c>
      <c r="BH24" s="64">
        <f t="shared" si="57"/>
        <v>1.3498980316300933E-3</v>
      </c>
      <c r="BI24" s="64">
        <f t="shared" si="49"/>
        <v>3.8303805675897356E-3</v>
      </c>
      <c r="BJ24" s="64">
        <f t="shared" si="49"/>
        <v>9.815328628645344E-3</v>
      </c>
      <c r="BK24" s="64">
        <f t="shared" si="49"/>
        <v>2.2750131948179219E-2</v>
      </c>
      <c r="BL24" s="64">
        <f t="shared" si="49"/>
        <v>4.7790352272814703E-2</v>
      </c>
      <c r="BM24" s="64">
        <f t="shared" si="49"/>
        <v>9.1211219725867876E-2</v>
      </c>
      <c r="BN24" s="64">
        <f t="shared" si="49"/>
        <v>0.15865525393145699</v>
      </c>
      <c r="BO24" s="64">
        <f t="shared" si="49"/>
        <v>0.2524925375469228</v>
      </c>
      <c r="BP24" s="64">
        <f t="shared" si="49"/>
        <v>0.36944134018176356</v>
      </c>
      <c r="BQ24" s="64">
        <f t="shared" si="49"/>
        <v>0.5</v>
      </c>
      <c r="BR24" s="64">
        <f t="shared" si="49"/>
        <v>0.63055865981823644</v>
      </c>
      <c r="BS24" s="64">
        <f t="shared" si="49"/>
        <v>0.74750746245307709</v>
      </c>
      <c r="BT24" s="64">
        <f t="shared" si="49"/>
        <v>0.84134474606854304</v>
      </c>
      <c r="BU24" s="64">
        <f t="shared" si="49"/>
        <v>0.90878878027413212</v>
      </c>
      <c r="BV24" s="64">
        <f t="shared" si="49"/>
        <v>0.9522096477271853</v>
      </c>
      <c r="BW24" s="64">
        <f t="shared" si="49"/>
        <v>0.97724986805182079</v>
      </c>
      <c r="BX24" s="64">
        <f t="shared" si="49"/>
        <v>0.99018467137135469</v>
      </c>
      <c r="BY24" s="64">
        <f t="shared" si="49"/>
        <v>0.99616961943241022</v>
      </c>
      <c r="BZ24" s="64">
        <f t="shared" si="49"/>
        <v>0.9986501019683699</v>
      </c>
      <c r="CA24" s="77">
        <f t="shared" ca="1" si="24"/>
        <v>1180</v>
      </c>
      <c r="CB24" s="77">
        <f t="shared" ca="1" si="25"/>
        <v>1324.0000000000005</v>
      </c>
      <c r="CC24" s="77">
        <f t="shared" ca="1" si="26"/>
        <v>1468.0000000000009</v>
      </c>
      <c r="CD24" s="77">
        <f t="shared" ca="1" si="27"/>
        <v>1612</v>
      </c>
      <c r="CE24" s="77">
        <f t="shared" ca="1" si="28"/>
        <v>1704.666666666667</v>
      </c>
      <c r="CF24" s="77">
        <f t="shared" ca="1" si="29"/>
        <v>1797.333333333333</v>
      </c>
      <c r="CG24" s="77">
        <f t="shared" ca="1" si="30"/>
        <v>1890</v>
      </c>
      <c r="CH24" s="77">
        <f t="shared" ca="1" si="31"/>
        <v>1926.6666666666667</v>
      </c>
      <c r="CI24" s="77">
        <f t="shared" ca="1" si="32"/>
        <v>1963.3333333333333</v>
      </c>
      <c r="CJ24" s="77">
        <f t="shared" ca="1" si="33"/>
        <v>2000</v>
      </c>
      <c r="CK24" s="77">
        <f t="shared" ca="1" si="34"/>
        <v>2016.6666666666667</v>
      </c>
      <c r="CL24" s="77">
        <f t="shared" ca="1" si="35"/>
        <v>2033.3333333333333</v>
      </c>
      <c r="CM24" s="77">
        <f t="shared" ca="1" si="36"/>
        <v>2050</v>
      </c>
      <c r="CN24" s="77">
        <f t="shared" ca="1" si="37"/>
        <v>2050</v>
      </c>
      <c r="CO24" s="77">
        <f t="shared" ca="1" si="38"/>
        <v>2050</v>
      </c>
      <c r="CP24" s="77">
        <f t="shared" ca="1" si="39"/>
        <v>2050</v>
      </c>
      <c r="CQ24" s="77">
        <f t="shared" ca="1" si="40"/>
        <v>2050</v>
      </c>
      <c r="CR24" s="77">
        <f t="shared" ca="1" si="41"/>
        <v>2050</v>
      </c>
      <c r="CS24" s="77">
        <f t="shared" ca="1" si="42"/>
        <v>2050</v>
      </c>
      <c r="CT24">
        <f t="shared" ca="1" si="50"/>
        <v>1797.333333333333</v>
      </c>
      <c r="CU24">
        <f t="shared" ca="1" si="51"/>
        <v>2050</v>
      </c>
      <c r="CV24">
        <f t="shared" ca="1" si="52"/>
        <v>-202.66666666666697</v>
      </c>
      <c r="CW24">
        <f t="shared" ca="1" si="52"/>
        <v>50</v>
      </c>
      <c r="CX24" s="5">
        <f t="shared" ca="1" si="43"/>
        <v>0.97560975609756095</v>
      </c>
      <c r="CY24" s="5">
        <f t="shared" ca="1" si="44"/>
        <v>-9.8861788617886331E-2</v>
      </c>
      <c r="CZ24" s="5">
        <f t="shared" ca="1" si="45"/>
        <v>2.4390243902439025E-2</v>
      </c>
      <c r="DB24">
        <f t="shared" ref="DB24:DX24" ca="1" si="80">SUMIFS($AO24:$BG24,$CA24:$CS24,"&gt;"&amp;DA$11,$CA24:$CS24,"&lt;="&amp;DB$11)</f>
        <v>0</v>
      </c>
      <c r="DC24">
        <f t="shared" ca="1" si="80"/>
        <v>0</v>
      </c>
      <c r="DD24">
        <f t="shared" ca="1" si="80"/>
        <v>0</v>
      </c>
      <c r="DE24">
        <f t="shared" ca="1" si="80"/>
        <v>0</v>
      </c>
      <c r="DF24">
        <f t="shared" ca="1" si="80"/>
        <v>0</v>
      </c>
      <c r="DG24">
        <f t="shared" ca="1" si="80"/>
        <v>0</v>
      </c>
      <c r="DH24">
        <f t="shared" ca="1" si="80"/>
        <v>0</v>
      </c>
      <c r="DI24">
        <f t="shared" ca="1" si="80"/>
        <v>0</v>
      </c>
      <c r="DJ24">
        <f t="shared" ca="1" si="80"/>
        <v>0</v>
      </c>
      <c r="DK24">
        <f t="shared" ca="1" si="80"/>
        <v>0</v>
      </c>
      <c r="DL24">
        <f t="shared" ca="1" si="80"/>
        <v>0</v>
      </c>
      <c r="DM24">
        <f t="shared" ca="1" si="80"/>
        <v>0</v>
      </c>
      <c r="DN24">
        <f t="shared" ca="1" si="80"/>
        <v>9.2130645267835282E-3</v>
      </c>
      <c r="DO24">
        <f t="shared" ca="1" si="80"/>
        <v>0</v>
      </c>
      <c r="DP24">
        <f t="shared" ca="1" si="80"/>
        <v>1.5625596776320985E-2</v>
      </c>
      <c r="DQ24">
        <f t="shared" ca="1" si="80"/>
        <v>3.5681898737838703E-2</v>
      </c>
      <c r="DR24">
        <f t="shared" ca="1" si="80"/>
        <v>0</v>
      </c>
      <c r="DS24">
        <f t="shared" ca="1" si="80"/>
        <v>7.298547029832575E-2</v>
      </c>
      <c r="DT24">
        <f t="shared" ca="1" si="80"/>
        <v>0.35318398795825612</v>
      </c>
      <c r="DU24">
        <f t="shared" ca="1" si="80"/>
        <v>0.32262350555704711</v>
      </c>
      <c r="DV24">
        <f t="shared" ca="1" si="80"/>
        <v>1.4554218065890423</v>
      </c>
      <c r="DW24">
        <f t="shared" ca="1" si="80"/>
        <v>1.7352646695563854</v>
      </c>
      <c r="DX24">
        <f t="shared" ca="1" si="80"/>
        <v>0</v>
      </c>
      <c r="DY24">
        <f ca="1">SUM(DB24:DX24)</f>
        <v>4</v>
      </c>
      <c r="DZ24">
        <f ca="1">COUNTIF(DB24:DX24,"&gt;0")</f>
        <v>8</v>
      </c>
    </row>
    <row r="25" spans="1:130">
      <c r="A25">
        <v>13</v>
      </c>
      <c r="B25" s="3">
        <f t="shared" si="54"/>
        <v>29.080220000000001</v>
      </c>
      <c r="C25" s="53">
        <f t="shared" si="73"/>
        <v>10</v>
      </c>
      <c r="D25" s="53">
        <f t="shared" si="73"/>
        <v>10.333333333333334</v>
      </c>
      <c r="E25" s="53">
        <f t="shared" si="73"/>
        <v>10.666666666666668</v>
      </c>
      <c r="F25" s="53">
        <f t="shared" si="73"/>
        <v>11</v>
      </c>
      <c r="G25" s="53">
        <f t="shared" si="73"/>
        <v>11.333333333333334</v>
      </c>
      <c r="H25" s="53">
        <f t="shared" si="73"/>
        <v>11.666666666666666</v>
      </c>
      <c r="I25" s="53">
        <f t="shared" si="73"/>
        <v>12</v>
      </c>
      <c r="J25" s="53">
        <f t="shared" si="73"/>
        <v>12.333333333333334</v>
      </c>
      <c r="K25" s="53">
        <f t="shared" si="73"/>
        <v>12.666666666666666</v>
      </c>
      <c r="L25" s="53">
        <f t="shared" si="73"/>
        <v>13</v>
      </c>
      <c r="M25" s="53">
        <f t="shared" si="74"/>
        <v>13.333333333333334</v>
      </c>
      <c r="N25" s="53">
        <f t="shared" si="74"/>
        <v>13.666666666666666</v>
      </c>
      <c r="O25" s="53">
        <f t="shared" si="74"/>
        <v>14</v>
      </c>
      <c r="P25" s="53">
        <f t="shared" si="74"/>
        <v>14.333333333333334</v>
      </c>
      <c r="Q25" s="53">
        <f t="shared" si="74"/>
        <v>14.666666666666666</v>
      </c>
      <c r="R25" s="53">
        <f t="shared" si="74"/>
        <v>15</v>
      </c>
      <c r="S25" s="53">
        <f t="shared" si="74"/>
        <v>15.333333333333332</v>
      </c>
      <c r="T25" s="53">
        <f t="shared" si="74"/>
        <v>15.666666666666666</v>
      </c>
      <c r="U25" s="53">
        <f t="shared" si="74"/>
        <v>16</v>
      </c>
      <c r="V25" s="60">
        <f t="shared" si="55"/>
        <v>2.3032661316958821E-3</v>
      </c>
      <c r="W25" s="60">
        <f t="shared" si="47"/>
        <v>3.9063991940802463E-3</v>
      </c>
      <c r="X25" s="60">
        <f t="shared" si="47"/>
        <v>8.9204746844596759E-3</v>
      </c>
      <c r="Y25" s="60">
        <f t="shared" si="47"/>
        <v>1.8246367574581437E-2</v>
      </c>
      <c r="Z25" s="60">
        <f t="shared" si="47"/>
        <v>3.3430693684040835E-2</v>
      </c>
      <c r="AA25" s="60">
        <f t="shared" si="47"/>
        <v>5.4865303305523194E-2</v>
      </c>
      <c r="AB25" s="60">
        <f t="shared" si="47"/>
        <v>8.0655876389261777E-2</v>
      </c>
      <c r="AC25" s="60">
        <f t="shared" si="47"/>
        <v>0.10620915776234385</v>
      </c>
      <c r="AD25" s="60">
        <f t="shared" si="47"/>
        <v>0.1252786286631094</v>
      </c>
      <c r="AE25" s="60">
        <f t="shared" si="47"/>
        <v>0.13236766522180732</v>
      </c>
      <c r="AF25" s="60">
        <f t="shared" si="47"/>
        <v>0.12527862866310946</v>
      </c>
      <c r="AG25" s="60">
        <f t="shared" si="47"/>
        <v>0.10620915776234385</v>
      </c>
      <c r="AH25" s="60">
        <f t="shared" si="47"/>
        <v>8.0655876389261749E-2</v>
      </c>
      <c r="AI25" s="60">
        <f t="shared" si="47"/>
        <v>5.4865303305523194E-2</v>
      </c>
      <c r="AJ25" s="60">
        <f t="shared" si="47"/>
        <v>3.3430693684040835E-2</v>
      </c>
      <c r="AK25" s="60">
        <f t="shared" si="47"/>
        <v>1.8246367574581424E-2</v>
      </c>
      <c r="AL25" s="60">
        <f t="shared" si="47"/>
        <v>8.9204746844596672E-3</v>
      </c>
      <c r="AM25" s="60">
        <f t="shared" si="47"/>
        <v>3.9063991940803122E-3</v>
      </c>
      <c r="AN25" s="60">
        <f t="shared" si="47"/>
        <v>2.3032661316958469E-3</v>
      </c>
      <c r="AO25" s="92">
        <f t="shared" ref="AO25:AR25" si="81">AO24</f>
        <v>9.2130645267835282E-3</v>
      </c>
      <c r="AP25" s="92">
        <f t="shared" si="48"/>
        <v>1.5625596776320985E-2</v>
      </c>
      <c r="AQ25" s="92">
        <f t="shared" si="48"/>
        <v>3.5681898737838703E-2</v>
      </c>
      <c r="AR25" s="92">
        <f t="shared" si="48"/>
        <v>7.298547029832575E-2</v>
      </c>
      <c r="AS25" s="92">
        <f t="shared" si="48"/>
        <v>0.13372277473616334</v>
      </c>
      <c r="AT25" s="92">
        <f t="shared" si="48"/>
        <v>0.21946121322209278</v>
      </c>
      <c r="AU25" s="92">
        <f t="shared" si="48"/>
        <v>0.32262350555704711</v>
      </c>
      <c r="AV25" s="92">
        <f t="shared" si="48"/>
        <v>0.42483663104937541</v>
      </c>
      <c r="AW25" s="92">
        <f t="shared" si="48"/>
        <v>0.50111451465243761</v>
      </c>
      <c r="AX25" s="92">
        <f t="shared" si="48"/>
        <v>0.52947066088722927</v>
      </c>
      <c r="AY25" s="92">
        <f t="shared" si="48"/>
        <v>0.50111451465243784</v>
      </c>
      <c r="AZ25" s="92">
        <f t="shared" si="48"/>
        <v>0.42483663104937541</v>
      </c>
      <c r="BA25" s="92">
        <f t="shared" si="48"/>
        <v>0.322623505557047</v>
      </c>
      <c r="BB25" s="92">
        <f t="shared" si="48"/>
        <v>0.21946121322209278</v>
      </c>
      <c r="BC25" s="92">
        <f t="shared" si="48"/>
        <v>0.13372277473616334</v>
      </c>
      <c r="BD25" s="92">
        <f t="shared" si="48"/>
        <v>7.2985470298325694E-2</v>
      </c>
      <c r="BE25" s="92">
        <f t="shared" si="48"/>
        <v>3.5681898737838669E-2</v>
      </c>
      <c r="BF25" s="92">
        <f t="shared" si="48"/>
        <v>1.5625596776321249E-2</v>
      </c>
      <c r="BG25" s="92">
        <f t="shared" si="48"/>
        <v>9.2130645267833877E-3</v>
      </c>
      <c r="BH25" s="64">
        <f t="shared" si="57"/>
        <v>1.3498980316300933E-3</v>
      </c>
      <c r="BI25" s="64">
        <f t="shared" si="49"/>
        <v>3.8303805675897356E-3</v>
      </c>
      <c r="BJ25" s="64">
        <f t="shared" si="49"/>
        <v>9.815328628645344E-3</v>
      </c>
      <c r="BK25" s="64">
        <f t="shared" si="49"/>
        <v>2.2750131948179219E-2</v>
      </c>
      <c r="BL25" s="64">
        <f t="shared" si="49"/>
        <v>4.7790352272814703E-2</v>
      </c>
      <c r="BM25" s="64">
        <f t="shared" si="49"/>
        <v>9.1211219725867876E-2</v>
      </c>
      <c r="BN25" s="64">
        <f t="shared" si="49"/>
        <v>0.15865525393145699</v>
      </c>
      <c r="BO25" s="64">
        <f t="shared" si="49"/>
        <v>0.2524925375469228</v>
      </c>
      <c r="BP25" s="64">
        <f t="shared" si="49"/>
        <v>0.36944134018176356</v>
      </c>
      <c r="BQ25" s="64">
        <f t="shared" si="49"/>
        <v>0.5</v>
      </c>
      <c r="BR25" s="64">
        <f t="shared" si="49"/>
        <v>0.63055865981823644</v>
      </c>
      <c r="BS25" s="64">
        <f t="shared" si="49"/>
        <v>0.74750746245307709</v>
      </c>
      <c r="BT25" s="64">
        <f t="shared" si="49"/>
        <v>0.84134474606854304</v>
      </c>
      <c r="BU25" s="64">
        <f t="shared" si="49"/>
        <v>0.90878878027413212</v>
      </c>
      <c r="BV25" s="64">
        <f t="shared" si="49"/>
        <v>0.9522096477271853</v>
      </c>
      <c r="BW25" s="64">
        <f t="shared" si="49"/>
        <v>0.97724986805182079</v>
      </c>
      <c r="BX25" s="64">
        <f t="shared" si="49"/>
        <v>0.99018467137135469</v>
      </c>
      <c r="BY25" s="64">
        <f t="shared" si="49"/>
        <v>0.99616961943241022</v>
      </c>
      <c r="BZ25" s="64">
        <f t="shared" si="49"/>
        <v>0.9986501019683699</v>
      </c>
      <c r="CA25" s="77">
        <f t="shared" ca="1" si="24"/>
        <v>1612</v>
      </c>
      <c r="CB25" s="77">
        <f t="shared" ca="1" si="25"/>
        <v>1704.666666666667</v>
      </c>
      <c r="CC25" s="77">
        <f t="shared" ca="1" si="26"/>
        <v>1797.3333333333335</v>
      </c>
      <c r="CD25" s="77">
        <f t="shared" ca="1" si="27"/>
        <v>1890</v>
      </c>
      <c r="CE25" s="77">
        <f t="shared" ca="1" si="28"/>
        <v>1926.6666666666667</v>
      </c>
      <c r="CF25" s="77">
        <f t="shared" ca="1" si="29"/>
        <v>1963.3333333333333</v>
      </c>
      <c r="CG25" s="77">
        <f t="shared" ca="1" si="30"/>
        <v>2000</v>
      </c>
      <c r="CH25" s="77">
        <f t="shared" ca="1" si="31"/>
        <v>2016.6666666666667</v>
      </c>
      <c r="CI25" s="77">
        <f t="shared" ca="1" si="32"/>
        <v>2033.3333333333333</v>
      </c>
      <c r="CJ25" s="77">
        <f t="shared" ca="1" si="33"/>
        <v>2050</v>
      </c>
      <c r="CK25" s="77">
        <f t="shared" ca="1" si="34"/>
        <v>2050</v>
      </c>
      <c r="CL25" s="77">
        <f t="shared" ca="1" si="35"/>
        <v>2050</v>
      </c>
      <c r="CM25" s="77">
        <f t="shared" ca="1" si="36"/>
        <v>2050</v>
      </c>
      <c r="CN25" s="77">
        <f t="shared" ca="1" si="37"/>
        <v>2050</v>
      </c>
      <c r="CO25" s="77">
        <f t="shared" ca="1" si="38"/>
        <v>2050</v>
      </c>
      <c r="CP25" s="77">
        <f t="shared" ca="1" si="39"/>
        <v>2050</v>
      </c>
      <c r="CQ25" s="77">
        <f t="shared" ca="1" si="40"/>
        <v>2050</v>
      </c>
      <c r="CR25" s="77">
        <f t="shared" ca="1" si="41"/>
        <v>2050</v>
      </c>
      <c r="CS25" s="77">
        <f t="shared" ca="1" si="42"/>
        <v>2050</v>
      </c>
      <c r="CT25">
        <f t="shared" ca="1" si="50"/>
        <v>1963.3333333333333</v>
      </c>
      <c r="CU25">
        <f t="shared" ca="1" si="51"/>
        <v>2050</v>
      </c>
      <c r="CV25">
        <f t="shared" ca="1" si="52"/>
        <v>-86.666666666666742</v>
      </c>
      <c r="CW25">
        <f t="shared" ca="1" si="52"/>
        <v>0</v>
      </c>
      <c r="CX25" s="5">
        <f t="shared" ca="1" si="43"/>
        <v>1</v>
      </c>
      <c r="CY25" s="5">
        <f t="shared" ca="1" si="44"/>
        <v>-4.2276422764227682E-2</v>
      </c>
      <c r="CZ25" s="5">
        <f t="shared" ca="1" si="45"/>
        <v>0</v>
      </c>
      <c r="DB25">
        <f t="shared" ref="DB25:DX25" ca="1" si="82">SUMIFS($AO25:$BG25,$CA25:$CS25,"&gt;"&amp;DA$11,$CA25:$CS25,"&lt;="&amp;DB$11)</f>
        <v>0</v>
      </c>
      <c r="DC25">
        <f t="shared" ca="1" si="82"/>
        <v>0</v>
      </c>
      <c r="DD25">
        <f t="shared" ca="1" si="82"/>
        <v>0</v>
      </c>
      <c r="DE25">
        <f t="shared" ca="1" si="82"/>
        <v>0</v>
      </c>
      <c r="DF25">
        <f t="shared" ca="1" si="82"/>
        <v>0</v>
      </c>
      <c r="DG25">
        <f t="shared" ca="1" si="82"/>
        <v>0</v>
      </c>
      <c r="DH25">
        <f t="shared" ca="1" si="82"/>
        <v>0</v>
      </c>
      <c r="DI25">
        <f t="shared" ca="1" si="82"/>
        <v>0</v>
      </c>
      <c r="DJ25">
        <f t="shared" ca="1" si="82"/>
        <v>0</v>
      </c>
      <c r="DK25">
        <f t="shared" ca="1" si="82"/>
        <v>0</v>
      </c>
      <c r="DL25">
        <f t="shared" ca="1" si="82"/>
        <v>0</v>
      </c>
      <c r="DM25">
        <f t="shared" ca="1" si="82"/>
        <v>0</v>
      </c>
      <c r="DN25">
        <f t="shared" ca="1" si="82"/>
        <v>0</v>
      </c>
      <c r="DO25">
        <f t="shared" ca="1" si="82"/>
        <v>0</v>
      </c>
      <c r="DP25">
        <f t="shared" ca="1" si="82"/>
        <v>0</v>
      </c>
      <c r="DQ25">
        <f t="shared" ca="1" si="82"/>
        <v>0</v>
      </c>
      <c r="DR25">
        <f t="shared" ca="1" si="82"/>
        <v>0</v>
      </c>
      <c r="DS25">
        <f t="shared" ca="1" si="82"/>
        <v>9.2130645267835282E-3</v>
      </c>
      <c r="DT25">
        <f t="shared" ca="1" si="82"/>
        <v>5.1307495514159689E-2</v>
      </c>
      <c r="DU25">
        <f t="shared" ca="1" si="82"/>
        <v>7.298547029832575E-2</v>
      </c>
      <c r="DV25">
        <f t="shared" ca="1" si="82"/>
        <v>0.67580749351530323</v>
      </c>
      <c r="DW25">
        <f t="shared" ca="1" si="82"/>
        <v>3.1906864761454279</v>
      </c>
      <c r="DX25">
        <f t="shared" ca="1" si="82"/>
        <v>0</v>
      </c>
      <c r="DY25">
        <f ca="1">SUM(DB25:DX25)</f>
        <v>4</v>
      </c>
      <c r="DZ25">
        <f ca="1">COUNTIF(DB25:DX25,"&gt;0")</f>
        <v>5</v>
      </c>
    </row>
    <row r="26" spans="1:130">
      <c r="A26">
        <v>14</v>
      </c>
      <c r="B26" s="3">
        <f t="shared" si="54"/>
        <v>31.317160000000001</v>
      </c>
      <c r="C26" s="53">
        <f t="shared" si="73"/>
        <v>11</v>
      </c>
      <c r="D26" s="53">
        <f t="shared" si="73"/>
        <v>11.333333333333334</v>
      </c>
      <c r="E26" s="53">
        <f t="shared" si="73"/>
        <v>11.666666666666668</v>
      </c>
      <c r="F26" s="53">
        <f t="shared" si="73"/>
        <v>12</v>
      </c>
      <c r="G26" s="53">
        <f t="shared" si="73"/>
        <v>12.333333333333334</v>
      </c>
      <c r="H26" s="53">
        <f t="shared" si="73"/>
        <v>12.666666666666666</v>
      </c>
      <c r="I26" s="53">
        <f t="shared" si="73"/>
        <v>13</v>
      </c>
      <c r="J26" s="53">
        <f t="shared" si="73"/>
        <v>13.333333333333334</v>
      </c>
      <c r="K26" s="53">
        <f t="shared" si="73"/>
        <v>13.666666666666666</v>
      </c>
      <c r="L26" s="53">
        <f t="shared" si="73"/>
        <v>14</v>
      </c>
      <c r="M26" s="53">
        <f t="shared" si="74"/>
        <v>14.333333333333334</v>
      </c>
      <c r="N26" s="53">
        <f t="shared" si="74"/>
        <v>14.666666666666666</v>
      </c>
      <c r="O26" s="53">
        <f t="shared" si="74"/>
        <v>15</v>
      </c>
      <c r="P26" s="53">
        <f t="shared" si="74"/>
        <v>15.333333333333334</v>
      </c>
      <c r="Q26" s="53">
        <f t="shared" si="74"/>
        <v>15.666666666666666</v>
      </c>
      <c r="R26" s="53">
        <f t="shared" si="74"/>
        <v>16</v>
      </c>
      <c r="S26" s="53">
        <f t="shared" si="74"/>
        <v>16.333333333333332</v>
      </c>
      <c r="T26" s="53">
        <f t="shared" si="74"/>
        <v>16.666666666666668</v>
      </c>
      <c r="U26" s="53">
        <f t="shared" si="74"/>
        <v>17</v>
      </c>
      <c r="V26" s="60">
        <f t="shared" si="55"/>
        <v>2.3032661316958821E-3</v>
      </c>
      <c r="W26" s="60">
        <f t="shared" si="47"/>
        <v>3.9063991940802463E-3</v>
      </c>
      <c r="X26" s="60">
        <f t="shared" si="47"/>
        <v>8.9204746844596759E-3</v>
      </c>
      <c r="Y26" s="60">
        <f t="shared" si="47"/>
        <v>1.8246367574581437E-2</v>
      </c>
      <c r="Z26" s="60">
        <f t="shared" si="47"/>
        <v>3.3430693684040835E-2</v>
      </c>
      <c r="AA26" s="60">
        <f t="shared" si="47"/>
        <v>5.4865303305523194E-2</v>
      </c>
      <c r="AB26" s="60">
        <f t="shared" si="47"/>
        <v>8.0655876389261777E-2</v>
      </c>
      <c r="AC26" s="60">
        <f t="shared" si="47"/>
        <v>0.10620915776234385</v>
      </c>
      <c r="AD26" s="60">
        <f t="shared" si="47"/>
        <v>0.1252786286631094</v>
      </c>
      <c r="AE26" s="60">
        <f t="shared" si="47"/>
        <v>0.13236766522180732</v>
      </c>
      <c r="AF26" s="60">
        <f t="shared" si="47"/>
        <v>0.12527862866310946</v>
      </c>
      <c r="AG26" s="60">
        <f t="shared" si="47"/>
        <v>0.10620915776234385</v>
      </c>
      <c r="AH26" s="60">
        <f t="shared" si="47"/>
        <v>8.0655876389261749E-2</v>
      </c>
      <c r="AI26" s="60">
        <f t="shared" si="47"/>
        <v>5.4865303305523194E-2</v>
      </c>
      <c r="AJ26" s="60">
        <f t="shared" si="47"/>
        <v>3.3430693684040835E-2</v>
      </c>
      <c r="AK26" s="60">
        <f t="shared" si="47"/>
        <v>1.8246367574581424E-2</v>
      </c>
      <c r="AL26" s="60">
        <f t="shared" si="47"/>
        <v>8.9204746844596672E-3</v>
      </c>
      <c r="AM26" s="60">
        <f t="shared" si="47"/>
        <v>3.9063991940803122E-3</v>
      </c>
      <c r="AN26" s="60">
        <f t="shared" si="47"/>
        <v>2.3032661316958469E-3</v>
      </c>
      <c r="AO26" s="92">
        <f t="shared" ref="AO26:AR26" si="83">AO25</f>
        <v>9.2130645267835282E-3</v>
      </c>
      <c r="AP26" s="92">
        <f t="shared" si="48"/>
        <v>1.5625596776320985E-2</v>
      </c>
      <c r="AQ26" s="92">
        <f t="shared" si="48"/>
        <v>3.5681898737838703E-2</v>
      </c>
      <c r="AR26" s="92">
        <f t="shared" si="48"/>
        <v>7.298547029832575E-2</v>
      </c>
      <c r="AS26" s="92">
        <f t="shared" si="48"/>
        <v>0.13372277473616334</v>
      </c>
      <c r="AT26" s="92">
        <f t="shared" si="48"/>
        <v>0.21946121322209278</v>
      </c>
      <c r="AU26" s="92">
        <f t="shared" si="48"/>
        <v>0.32262350555704711</v>
      </c>
      <c r="AV26" s="92">
        <f t="shared" si="48"/>
        <v>0.42483663104937541</v>
      </c>
      <c r="AW26" s="92">
        <f t="shared" si="48"/>
        <v>0.50111451465243761</v>
      </c>
      <c r="AX26" s="92">
        <f t="shared" si="48"/>
        <v>0.52947066088722927</v>
      </c>
      <c r="AY26" s="92">
        <f t="shared" si="48"/>
        <v>0.50111451465243784</v>
      </c>
      <c r="AZ26" s="92">
        <f t="shared" si="48"/>
        <v>0.42483663104937541</v>
      </c>
      <c r="BA26" s="92">
        <f t="shared" si="48"/>
        <v>0.322623505557047</v>
      </c>
      <c r="BB26" s="92">
        <f t="shared" si="48"/>
        <v>0.21946121322209278</v>
      </c>
      <c r="BC26" s="92">
        <f t="shared" si="48"/>
        <v>0.13372277473616334</v>
      </c>
      <c r="BD26" s="92">
        <f t="shared" si="48"/>
        <v>7.2985470298325694E-2</v>
      </c>
      <c r="BE26" s="92">
        <f t="shared" si="48"/>
        <v>3.5681898737838669E-2</v>
      </c>
      <c r="BF26" s="92">
        <f t="shared" si="48"/>
        <v>1.5625596776321249E-2</v>
      </c>
      <c r="BG26" s="92">
        <f t="shared" si="48"/>
        <v>9.2130645267833877E-3</v>
      </c>
      <c r="BH26" s="64">
        <f t="shared" si="57"/>
        <v>1.3498980316300933E-3</v>
      </c>
      <c r="BI26" s="64">
        <f t="shared" si="49"/>
        <v>3.8303805675897356E-3</v>
      </c>
      <c r="BJ26" s="64">
        <f t="shared" si="49"/>
        <v>9.815328628645344E-3</v>
      </c>
      <c r="BK26" s="64">
        <f t="shared" si="49"/>
        <v>2.2750131948179219E-2</v>
      </c>
      <c r="BL26" s="64">
        <f t="shared" si="49"/>
        <v>4.7790352272814703E-2</v>
      </c>
      <c r="BM26" s="64">
        <f t="shared" si="49"/>
        <v>9.1211219725867876E-2</v>
      </c>
      <c r="BN26" s="64">
        <f t="shared" si="49"/>
        <v>0.15865525393145699</v>
      </c>
      <c r="BO26" s="64">
        <f t="shared" si="49"/>
        <v>0.2524925375469228</v>
      </c>
      <c r="BP26" s="64">
        <f t="shared" si="49"/>
        <v>0.36944134018176356</v>
      </c>
      <c r="BQ26" s="64">
        <f t="shared" si="49"/>
        <v>0.5</v>
      </c>
      <c r="BR26" s="64">
        <f t="shared" si="49"/>
        <v>0.63055865981823644</v>
      </c>
      <c r="BS26" s="64">
        <f t="shared" si="49"/>
        <v>0.74750746245307709</v>
      </c>
      <c r="BT26" s="64">
        <f t="shared" si="49"/>
        <v>0.84134474606854304</v>
      </c>
      <c r="BU26" s="64">
        <f t="shared" si="49"/>
        <v>0.90878878027413212</v>
      </c>
      <c r="BV26" s="64">
        <f t="shared" si="49"/>
        <v>0.9522096477271853</v>
      </c>
      <c r="BW26" s="64">
        <f t="shared" si="49"/>
        <v>0.97724986805182079</v>
      </c>
      <c r="BX26" s="64">
        <f t="shared" si="49"/>
        <v>0.99018467137135469</v>
      </c>
      <c r="BY26" s="64">
        <f t="shared" si="49"/>
        <v>0.99616961943241022</v>
      </c>
      <c r="BZ26" s="64">
        <f t="shared" si="49"/>
        <v>0.9986501019683699</v>
      </c>
      <c r="CA26" s="77">
        <f t="shared" ca="1" si="24"/>
        <v>1890</v>
      </c>
      <c r="CB26" s="77">
        <f t="shared" ca="1" si="25"/>
        <v>1926.6666666666667</v>
      </c>
      <c r="CC26" s="77">
        <f t="shared" ca="1" si="26"/>
        <v>1963.3333333333335</v>
      </c>
      <c r="CD26" s="77">
        <f t="shared" ca="1" si="27"/>
        <v>2000</v>
      </c>
      <c r="CE26" s="77">
        <f t="shared" ca="1" si="28"/>
        <v>2016.6666666666667</v>
      </c>
      <c r="CF26" s="77">
        <f t="shared" ca="1" si="29"/>
        <v>2033.3333333333333</v>
      </c>
      <c r="CG26" s="77">
        <f t="shared" ca="1" si="30"/>
        <v>2050</v>
      </c>
      <c r="CH26" s="77">
        <f t="shared" ca="1" si="31"/>
        <v>2050</v>
      </c>
      <c r="CI26" s="77">
        <f t="shared" ca="1" si="32"/>
        <v>2050</v>
      </c>
      <c r="CJ26" s="77">
        <f t="shared" ca="1" si="33"/>
        <v>2050</v>
      </c>
      <c r="CK26" s="77">
        <f t="shared" ca="1" si="34"/>
        <v>2050</v>
      </c>
      <c r="CL26" s="77">
        <f t="shared" ca="1" si="35"/>
        <v>2050</v>
      </c>
      <c r="CM26" s="77">
        <f t="shared" ca="1" si="36"/>
        <v>2050</v>
      </c>
      <c r="CN26" s="77">
        <f t="shared" ca="1" si="37"/>
        <v>2050</v>
      </c>
      <c r="CO26" s="77">
        <f t="shared" ca="1" si="38"/>
        <v>2050</v>
      </c>
      <c r="CP26" s="77">
        <f t="shared" ca="1" si="39"/>
        <v>2050</v>
      </c>
      <c r="CQ26" s="77">
        <f t="shared" ca="1" si="40"/>
        <v>2050</v>
      </c>
      <c r="CR26" s="77">
        <f t="shared" ca="1" si="41"/>
        <v>2050</v>
      </c>
      <c r="CS26" s="77">
        <f t="shared" ca="1" si="42"/>
        <v>2050</v>
      </c>
      <c r="CT26">
        <f t="shared" ca="1" si="50"/>
        <v>2033.3333333333333</v>
      </c>
      <c r="CU26">
        <f t="shared" ca="1" si="51"/>
        <v>2050</v>
      </c>
      <c r="CV26">
        <f t="shared" ca="1" si="52"/>
        <v>-16.666666666666742</v>
      </c>
      <c r="CW26">
        <f t="shared" ca="1" si="52"/>
        <v>0</v>
      </c>
      <c r="CX26" s="5">
        <f t="shared" ca="1" si="43"/>
        <v>1</v>
      </c>
      <c r="CY26" s="5">
        <f t="shared" ca="1" si="44"/>
        <v>-8.1300813008130454E-3</v>
      </c>
      <c r="CZ26" s="5">
        <f t="shared" ca="1" si="45"/>
        <v>0</v>
      </c>
      <c r="DB26">
        <f t="shared" ref="DB26:DX26" ca="1" si="84">SUMIFS($AO26:$BG26,$CA26:$CS26,"&gt;"&amp;DA$11,$CA26:$CS26,"&lt;="&amp;DB$11)</f>
        <v>0</v>
      </c>
      <c r="DC26">
        <f t="shared" ca="1" si="84"/>
        <v>0</v>
      </c>
      <c r="DD26">
        <f t="shared" ca="1" si="84"/>
        <v>0</v>
      </c>
      <c r="DE26">
        <f t="shared" ca="1" si="84"/>
        <v>0</v>
      </c>
      <c r="DF26">
        <f t="shared" ca="1" si="84"/>
        <v>0</v>
      </c>
      <c r="DG26">
        <f t="shared" ca="1" si="84"/>
        <v>0</v>
      </c>
      <c r="DH26">
        <f t="shared" ca="1" si="84"/>
        <v>0</v>
      </c>
      <c r="DI26">
        <f t="shared" ca="1" si="84"/>
        <v>0</v>
      </c>
      <c r="DJ26">
        <f t="shared" ca="1" si="84"/>
        <v>0</v>
      </c>
      <c r="DK26">
        <f t="shared" ca="1" si="84"/>
        <v>0</v>
      </c>
      <c r="DL26">
        <f t="shared" ca="1" si="84"/>
        <v>0</v>
      </c>
      <c r="DM26">
        <f t="shared" ca="1" si="84"/>
        <v>0</v>
      </c>
      <c r="DN26">
        <f t="shared" ca="1" si="84"/>
        <v>0</v>
      </c>
      <c r="DO26">
        <f t="shared" ca="1" si="84"/>
        <v>0</v>
      </c>
      <c r="DP26">
        <f t="shared" ca="1" si="84"/>
        <v>0</v>
      </c>
      <c r="DQ26">
        <f t="shared" ca="1" si="84"/>
        <v>0</v>
      </c>
      <c r="DR26">
        <f t="shared" ca="1" si="84"/>
        <v>0</v>
      </c>
      <c r="DS26">
        <f t="shared" ca="1" si="84"/>
        <v>0</v>
      </c>
      <c r="DT26">
        <f t="shared" ca="1" si="84"/>
        <v>0</v>
      </c>
      <c r="DU26">
        <f t="shared" ca="1" si="84"/>
        <v>9.2130645267835282E-3</v>
      </c>
      <c r="DV26">
        <f t="shared" ca="1" si="84"/>
        <v>0.12429296581248545</v>
      </c>
      <c r="DW26">
        <f t="shared" ca="1" si="84"/>
        <v>3.8664939696607306</v>
      </c>
      <c r="DX26">
        <f t="shared" ca="1" si="84"/>
        <v>0</v>
      </c>
      <c r="DY26">
        <f ca="1">SUM(DB26:DX26)</f>
        <v>3.9999999999999996</v>
      </c>
      <c r="DZ26">
        <f ca="1">COUNTIF(DB26:DX26,"&gt;0")</f>
        <v>3</v>
      </c>
    </row>
    <row r="27" spans="1:130">
      <c r="A27">
        <v>15</v>
      </c>
      <c r="B27" s="3">
        <f t="shared" si="54"/>
        <v>33.554100000000005</v>
      </c>
      <c r="C27" s="53">
        <f t="shared" si="73"/>
        <v>12</v>
      </c>
      <c r="D27" s="53">
        <f t="shared" si="73"/>
        <v>12.333333333333334</v>
      </c>
      <c r="E27" s="53">
        <f t="shared" si="73"/>
        <v>12.666666666666668</v>
      </c>
      <c r="F27" s="53">
        <f t="shared" si="73"/>
        <v>13</v>
      </c>
      <c r="G27" s="53">
        <f t="shared" si="73"/>
        <v>13.333333333333334</v>
      </c>
      <c r="H27" s="53">
        <f t="shared" si="73"/>
        <v>13.666666666666666</v>
      </c>
      <c r="I27" s="53">
        <f t="shared" si="73"/>
        <v>14</v>
      </c>
      <c r="J27" s="53">
        <f t="shared" si="73"/>
        <v>14.333333333333334</v>
      </c>
      <c r="K27" s="53">
        <f t="shared" si="73"/>
        <v>14.666666666666666</v>
      </c>
      <c r="L27" s="53">
        <f t="shared" si="73"/>
        <v>15</v>
      </c>
      <c r="M27" s="53">
        <f t="shared" si="74"/>
        <v>15.333333333333334</v>
      </c>
      <c r="N27" s="53">
        <f t="shared" si="74"/>
        <v>15.666666666666666</v>
      </c>
      <c r="O27" s="53">
        <f t="shared" si="74"/>
        <v>16</v>
      </c>
      <c r="P27" s="53">
        <f t="shared" si="74"/>
        <v>16.333333333333332</v>
      </c>
      <c r="Q27" s="53">
        <f t="shared" si="74"/>
        <v>16.666666666666668</v>
      </c>
      <c r="R27" s="53">
        <f t="shared" si="74"/>
        <v>17</v>
      </c>
      <c r="S27" s="53">
        <f t="shared" si="74"/>
        <v>17.333333333333332</v>
      </c>
      <c r="T27" s="53">
        <f t="shared" si="74"/>
        <v>17.666666666666668</v>
      </c>
      <c r="U27" s="53">
        <f t="shared" si="74"/>
        <v>18</v>
      </c>
      <c r="V27" s="60">
        <f t="shared" si="55"/>
        <v>2.3032661316958821E-3</v>
      </c>
      <c r="W27" s="60">
        <f t="shared" si="47"/>
        <v>3.9063991940802463E-3</v>
      </c>
      <c r="X27" s="60">
        <f t="shared" si="47"/>
        <v>8.9204746844596759E-3</v>
      </c>
      <c r="Y27" s="60">
        <f t="shared" si="47"/>
        <v>1.8246367574581437E-2</v>
      </c>
      <c r="Z27" s="60">
        <f t="shared" ref="Z27:BH37" si="85">Z26</f>
        <v>3.3430693684040835E-2</v>
      </c>
      <c r="AA27" s="60">
        <f t="shared" si="85"/>
        <v>5.4865303305523194E-2</v>
      </c>
      <c r="AB27" s="60">
        <f t="shared" si="85"/>
        <v>8.0655876389261777E-2</v>
      </c>
      <c r="AC27" s="60">
        <f t="shared" si="85"/>
        <v>0.10620915776234385</v>
      </c>
      <c r="AD27" s="60">
        <f t="shared" si="85"/>
        <v>0.1252786286631094</v>
      </c>
      <c r="AE27" s="60">
        <f t="shared" si="85"/>
        <v>0.13236766522180732</v>
      </c>
      <c r="AF27" s="60">
        <f t="shared" si="85"/>
        <v>0.12527862866310946</v>
      </c>
      <c r="AG27" s="60">
        <f t="shared" si="85"/>
        <v>0.10620915776234385</v>
      </c>
      <c r="AH27" s="60">
        <f t="shared" si="85"/>
        <v>8.0655876389261749E-2</v>
      </c>
      <c r="AI27" s="60">
        <f t="shared" si="85"/>
        <v>5.4865303305523194E-2</v>
      </c>
      <c r="AJ27" s="60">
        <f t="shared" si="85"/>
        <v>3.3430693684040835E-2</v>
      </c>
      <c r="AK27" s="60">
        <f t="shared" si="85"/>
        <v>1.8246367574581424E-2</v>
      </c>
      <c r="AL27" s="60">
        <f t="shared" si="85"/>
        <v>8.9204746844596672E-3</v>
      </c>
      <c r="AM27" s="60">
        <f t="shared" si="85"/>
        <v>3.9063991940803122E-3</v>
      </c>
      <c r="AN27" s="60">
        <f t="shared" si="85"/>
        <v>2.3032661316958469E-3</v>
      </c>
      <c r="AO27" s="92">
        <f t="shared" si="85"/>
        <v>9.2130645267835282E-3</v>
      </c>
      <c r="AP27" s="92">
        <f t="shared" si="48"/>
        <v>1.5625596776320985E-2</v>
      </c>
      <c r="AQ27" s="92">
        <f t="shared" si="48"/>
        <v>3.5681898737838703E-2</v>
      </c>
      <c r="AR27" s="92">
        <f t="shared" si="48"/>
        <v>7.298547029832575E-2</v>
      </c>
      <c r="AS27" s="92">
        <f t="shared" ref="AS27:BG27" si="86">AS26</f>
        <v>0.13372277473616334</v>
      </c>
      <c r="AT27" s="92">
        <f t="shared" si="86"/>
        <v>0.21946121322209278</v>
      </c>
      <c r="AU27" s="92">
        <f t="shared" si="86"/>
        <v>0.32262350555704711</v>
      </c>
      <c r="AV27" s="92">
        <f t="shared" si="86"/>
        <v>0.42483663104937541</v>
      </c>
      <c r="AW27" s="92">
        <f t="shared" si="86"/>
        <v>0.50111451465243761</v>
      </c>
      <c r="AX27" s="92">
        <f t="shared" si="86"/>
        <v>0.52947066088722927</v>
      </c>
      <c r="AY27" s="92">
        <f t="shared" si="86"/>
        <v>0.50111451465243784</v>
      </c>
      <c r="AZ27" s="92">
        <f t="shared" si="86"/>
        <v>0.42483663104937541</v>
      </c>
      <c r="BA27" s="92">
        <f t="shared" si="86"/>
        <v>0.322623505557047</v>
      </c>
      <c r="BB27" s="92">
        <f t="shared" si="86"/>
        <v>0.21946121322209278</v>
      </c>
      <c r="BC27" s="92">
        <f t="shared" si="86"/>
        <v>0.13372277473616334</v>
      </c>
      <c r="BD27" s="92">
        <f t="shared" si="86"/>
        <v>7.2985470298325694E-2</v>
      </c>
      <c r="BE27" s="92">
        <f t="shared" si="86"/>
        <v>3.5681898737838669E-2</v>
      </c>
      <c r="BF27" s="92">
        <f t="shared" si="86"/>
        <v>1.5625596776321249E-2</v>
      </c>
      <c r="BG27" s="92">
        <f t="shared" si="86"/>
        <v>9.2130645267833877E-3</v>
      </c>
      <c r="BH27" s="64">
        <f t="shared" si="57"/>
        <v>1.3498980316300933E-3</v>
      </c>
      <c r="BI27" s="64">
        <f t="shared" si="49"/>
        <v>3.8303805675897356E-3</v>
      </c>
      <c r="BJ27" s="64">
        <f t="shared" si="49"/>
        <v>9.815328628645344E-3</v>
      </c>
      <c r="BK27" s="64">
        <f t="shared" si="49"/>
        <v>2.2750131948179219E-2</v>
      </c>
      <c r="BL27" s="64">
        <f t="shared" ref="BL27:BZ37" si="87">BL26</f>
        <v>4.7790352272814703E-2</v>
      </c>
      <c r="BM27" s="64">
        <f t="shared" si="87"/>
        <v>9.1211219725867876E-2</v>
      </c>
      <c r="BN27" s="64">
        <f t="shared" si="87"/>
        <v>0.15865525393145699</v>
      </c>
      <c r="BO27" s="64">
        <f t="shared" si="87"/>
        <v>0.2524925375469228</v>
      </c>
      <c r="BP27" s="64">
        <f t="shared" si="87"/>
        <v>0.36944134018176356</v>
      </c>
      <c r="BQ27" s="64">
        <f t="shared" si="87"/>
        <v>0.5</v>
      </c>
      <c r="BR27" s="64">
        <f t="shared" si="87"/>
        <v>0.63055865981823644</v>
      </c>
      <c r="BS27" s="64">
        <f t="shared" si="87"/>
        <v>0.74750746245307709</v>
      </c>
      <c r="BT27" s="64">
        <f t="shared" si="87"/>
        <v>0.84134474606854304</v>
      </c>
      <c r="BU27" s="64">
        <f t="shared" si="87"/>
        <v>0.90878878027413212</v>
      </c>
      <c r="BV27" s="64">
        <f t="shared" si="87"/>
        <v>0.9522096477271853</v>
      </c>
      <c r="BW27" s="64">
        <f t="shared" si="87"/>
        <v>0.97724986805182079</v>
      </c>
      <c r="BX27" s="64">
        <f t="shared" si="87"/>
        <v>0.99018467137135469</v>
      </c>
      <c r="BY27" s="64">
        <f t="shared" si="87"/>
        <v>0.99616961943241022</v>
      </c>
      <c r="BZ27" s="64">
        <f t="shared" si="87"/>
        <v>0.9986501019683699</v>
      </c>
      <c r="CA27" s="77">
        <f t="shared" ca="1" si="24"/>
        <v>2000</v>
      </c>
      <c r="CB27" s="77">
        <f t="shared" ca="1" si="25"/>
        <v>2016.6666666666667</v>
      </c>
      <c r="CC27" s="77">
        <f t="shared" ca="1" si="26"/>
        <v>2033.3333333333335</v>
      </c>
      <c r="CD27" s="77">
        <f t="shared" ca="1" si="27"/>
        <v>2050</v>
      </c>
      <c r="CE27" s="77">
        <f t="shared" ca="1" si="28"/>
        <v>2050</v>
      </c>
      <c r="CF27" s="77">
        <f t="shared" ca="1" si="29"/>
        <v>2050</v>
      </c>
      <c r="CG27" s="77">
        <f t="shared" ca="1" si="30"/>
        <v>2050</v>
      </c>
      <c r="CH27" s="77">
        <f t="shared" ca="1" si="31"/>
        <v>2050</v>
      </c>
      <c r="CI27" s="77">
        <f t="shared" ca="1" si="32"/>
        <v>2050</v>
      </c>
      <c r="CJ27" s="77">
        <f t="shared" ca="1" si="33"/>
        <v>2050</v>
      </c>
      <c r="CK27" s="77">
        <f t="shared" ca="1" si="34"/>
        <v>2050</v>
      </c>
      <c r="CL27" s="77">
        <f t="shared" ca="1" si="35"/>
        <v>2050</v>
      </c>
      <c r="CM27" s="77">
        <f t="shared" ca="1" si="36"/>
        <v>2050</v>
      </c>
      <c r="CN27" s="77">
        <f t="shared" ca="1" si="37"/>
        <v>2050</v>
      </c>
      <c r="CO27" s="77">
        <f t="shared" ca="1" si="38"/>
        <v>2050</v>
      </c>
      <c r="CP27" s="77">
        <f t="shared" ca="1" si="39"/>
        <v>2050</v>
      </c>
      <c r="CQ27" s="77">
        <f t="shared" ca="1" si="40"/>
        <v>2050</v>
      </c>
      <c r="CR27" s="77">
        <f t="shared" ca="1" si="41"/>
        <v>2050</v>
      </c>
      <c r="CS27" s="77">
        <f t="shared" ca="1" si="42"/>
        <v>2050</v>
      </c>
      <c r="CT27">
        <f t="shared" ca="1" si="50"/>
        <v>2050</v>
      </c>
      <c r="CU27">
        <f t="shared" ca="1" si="51"/>
        <v>2050</v>
      </c>
      <c r="CV27">
        <f t="shared" ca="1" si="52"/>
        <v>0</v>
      </c>
      <c r="CW27">
        <f t="shared" ca="1" si="52"/>
        <v>0</v>
      </c>
      <c r="CX27" s="5">
        <f t="shared" ca="1" si="43"/>
        <v>1</v>
      </c>
      <c r="CY27" s="5">
        <f t="shared" ca="1" si="44"/>
        <v>0</v>
      </c>
      <c r="CZ27" s="5">
        <f t="shared" ca="1" si="45"/>
        <v>0</v>
      </c>
      <c r="DB27">
        <f t="shared" ref="DB27:DX27" ca="1" si="88">SUMIFS($AO27:$BG27,$CA27:$CS27,"&gt;"&amp;DA$11,$CA27:$CS27,"&lt;="&amp;DB$11)</f>
        <v>0</v>
      </c>
      <c r="DC27">
        <f t="shared" ca="1" si="88"/>
        <v>0</v>
      </c>
      <c r="DD27">
        <f t="shared" ca="1" si="88"/>
        <v>0</v>
      </c>
      <c r="DE27">
        <f t="shared" ca="1" si="88"/>
        <v>0</v>
      </c>
      <c r="DF27">
        <f t="shared" ca="1" si="88"/>
        <v>0</v>
      </c>
      <c r="DG27">
        <f t="shared" ca="1" si="88"/>
        <v>0</v>
      </c>
      <c r="DH27">
        <f t="shared" ca="1" si="88"/>
        <v>0</v>
      </c>
      <c r="DI27">
        <f t="shared" ca="1" si="88"/>
        <v>0</v>
      </c>
      <c r="DJ27">
        <f t="shared" ca="1" si="88"/>
        <v>0</v>
      </c>
      <c r="DK27">
        <f t="shared" ca="1" si="88"/>
        <v>0</v>
      </c>
      <c r="DL27">
        <f t="shared" ca="1" si="88"/>
        <v>0</v>
      </c>
      <c r="DM27">
        <f t="shared" ca="1" si="88"/>
        <v>0</v>
      </c>
      <c r="DN27">
        <f t="shared" ca="1" si="88"/>
        <v>0</v>
      </c>
      <c r="DO27">
        <f t="shared" ca="1" si="88"/>
        <v>0</v>
      </c>
      <c r="DP27">
        <f t="shared" ca="1" si="88"/>
        <v>0</v>
      </c>
      <c r="DQ27">
        <f t="shared" ca="1" si="88"/>
        <v>0</v>
      </c>
      <c r="DR27">
        <f t="shared" ca="1" si="88"/>
        <v>0</v>
      </c>
      <c r="DS27">
        <f t="shared" ca="1" si="88"/>
        <v>0</v>
      </c>
      <c r="DT27">
        <f t="shared" ca="1" si="88"/>
        <v>0</v>
      </c>
      <c r="DU27">
        <f t="shared" ca="1" si="88"/>
        <v>0</v>
      </c>
      <c r="DV27">
        <f t="shared" ca="1" si="88"/>
        <v>9.2130645267835282E-3</v>
      </c>
      <c r="DW27">
        <f t="shared" ca="1" si="88"/>
        <v>3.9907869354732162</v>
      </c>
      <c r="DX27">
        <f t="shared" ca="1" si="88"/>
        <v>0</v>
      </c>
      <c r="DY27">
        <f ca="1">SUM(DB27:DX27)</f>
        <v>3.9999999999999996</v>
      </c>
      <c r="DZ27">
        <f ca="1">COUNTIF(DB27:DX27,"&gt;0")</f>
        <v>2</v>
      </c>
    </row>
    <row r="28" spans="1:130">
      <c r="A28">
        <v>16</v>
      </c>
      <c r="B28" s="3">
        <f t="shared" si="54"/>
        <v>35.791040000000002</v>
      </c>
      <c r="C28" s="53">
        <f t="shared" si="73"/>
        <v>13</v>
      </c>
      <c r="D28" s="53">
        <f t="shared" si="73"/>
        <v>13.333333333333334</v>
      </c>
      <c r="E28" s="53">
        <f t="shared" si="73"/>
        <v>13.666666666666668</v>
      </c>
      <c r="F28" s="53">
        <f t="shared" si="73"/>
        <v>14</v>
      </c>
      <c r="G28" s="53">
        <f t="shared" si="73"/>
        <v>14.333333333333334</v>
      </c>
      <c r="H28" s="53">
        <f t="shared" si="73"/>
        <v>14.666666666666666</v>
      </c>
      <c r="I28" s="53">
        <f t="shared" si="73"/>
        <v>15</v>
      </c>
      <c r="J28" s="53">
        <f t="shared" si="73"/>
        <v>15.333333333333334</v>
      </c>
      <c r="K28" s="53">
        <f t="shared" si="73"/>
        <v>15.666666666666666</v>
      </c>
      <c r="L28" s="53">
        <f t="shared" si="73"/>
        <v>16</v>
      </c>
      <c r="M28" s="53">
        <f t="shared" si="74"/>
        <v>16.333333333333332</v>
      </c>
      <c r="N28" s="53">
        <f t="shared" si="74"/>
        <v>16.666666666666668</v>
      </c>
      <c r="O28" s="53">
        <f t="shared" si="74"/>
        <v>17</v>
      </c>
      <c r="P28" s="53">
        <f t="shared" si="74"/>
        <v>17.333333333333332</v>
      </c>
      <c r="Q28" s="53">
        <f t="shared" si="74"/>
        <v>17.666666666666668</v>
      </c>
      <c r="R28" s="53">
        <f t="shared" si="74"/>
        <v>18</v>
      </c>
      <c r="S28" s="53">
        <f t="shared" si="74"/>
        <v>18.333333333333332</v>
      </c>
      <c r="T28" s="53">
        <f t="shared" si="74"/>
        <v>18.666666666666668</v>
      </c>
      <c r="U28" s="53">
        <f t="shared" si="74"/>
        <v>19</v>
      </c>
      <c r="V28" s="60">
        <f t="shared" si="55"/>
        <v>2.3032661316958821E-3</v>
      </c>
      <c r="W28" s="60">
        <f t="shared" si="55"/>
        <v>3.9063991940802463E-3</v>
      </c>
      <c r="X28" s="60">
        <f t="shared" si="55"/>
        <v>8.9204746844596759E-3</v>
      </c>
      <c r="Y28" s="60">
        <f t="shared" si="55"/>
        <v>1.8246367574581437E-2</v>
      </c>
      <c r="Z28" s="60">
        <f t="shared" si="85"/>
        <v>3.3430693684040835E-2</v>
      </c>
      <c r="AA28" s="60">
        <f t="shared" si="85"/>
        <v>5.4865303305523194E-2</v>
      </c>
      <c r="AB28" s="60">
        <f t="shared" si="85"/>
        <v>8.0655876389261777E-2</v>
      </c>
      <c r="AC28" s="60">
        <f t="shared" si="85"/>
        <v>0.10620915776234385</v>
      </c>
      <c r="AD28" s="60">
        <f t="shared" si="85"/>
        <v>0.1252786286631094</v>
      </c>
      <c r="AE28" s="60">
        <f t="shared" si="85"/>
        <v>0.13236766522180732</v>
      </c>
      <c r="AF28" s="60">
        <f t="shared" si="85"/>
        <v>0.12527862866310946</v>
      </c>
      <c r="AG28" s="60">
        <f t="shared" si="85"/>
        <v>0.10620915776234385</v>
      </c>
      <c r="AH28" s="60">
        <f t="shared" si="85"/>
        <v>8.0655876389261749E-2</v>
      </c>
      <c r="AI28" s="60">
        <f t="shared" si="85"/>
        <v>5.4865303305523194E-2</v>
      </c>
      <c r="AJ28" s="60">
        <f t="shared" si="85"/>
        <v>3.3430693684040835E-2</v>
      </c>
      <c r="AK28" s="60">
        <f t="shared" si="85"/>
        <v>1.8246367574581424E-2</v>
      </c>
      <c r="AL28" s="60">
        <f t="shared" si="85"/>
        <v>8.9204746844596672E-3</v>
      </c>
      <c r="AM28" s="60">
        <f t="shared" si="85"/>
        <v>3.9063991940803122E-3</v>
      </c>
      <c r="AN28" s="60">
        <f t="shared" si="85"/>
        <v>2.3032661316958469E-3</v>
      </c>
      <c r="AO28" s="92">
        <f t="shared" si="85"/>
        <v>9.2130645267835282E-3</v>
      </c>
      <c r="AP28" s="92">
        <f t="shared" si="85"/>
        <v>1.5625596776320985E-2</v>
      </c>
      <c r="AQ28" s="92">
        <f t="shared" si="85"/>
        <v>3.5681898737838703E-2</v>
      </c>
      <c r="AR28" s="92">
        <f t="shared" si="85"/>
        <v>7.298547029832575E-2</v>
      </c>
      <c r="AS28" s="92">
        <f t="shared" ref="AS28:BG28" si="89">AS27</f>
        <v>0.13372277473616334</v>
      </c>
      <c r="AT28" s="92">
        <f t="shared" si="89"/>
        <v>0.21946121322209278</v>
      </c>
      <c r="AU28" s="92">
        <f t="shared" si="89"/>
        <v>0.32262350555704711</v>
      </c>
      <c r="AV28" s="92">
        <f t="shared" si="89"/>
        <v>0.42483663104937541</v>
      </c>
      <c r="AW28" s="92">
        <f t="shared" si="89"/>
        <v>0.50111451465243761</v>
      </c>
      <c r="AX28" s="92">
        <f t="shared" si="89"/>
        <v>0.52947066088722927</v>
      </c>
      <c r="AY28" s="92">
        <f t="shared" si="89"/>
        <v>0.50111451465243784</v>
      </c>
      <c r="AZ28" s="92">
        <f t="shared" si="89"/>
        <v>0.42483663104937541</v>
      </c>
      <c r="BA28" s="92">
        <f t="shared" si="89"/>
        <v>0.322623505557047</v>
      </c>
      <c r="BB28" s="92">
        <f t="shared" si="89"/>
        <v>0.21946121322209278</v>
      </c>
      <c r="BC28" s="92">
        <f t="shared" si="89"/>
        <v>0.13372277473616334</v>
      </c>
      <c r="BD28" s="92">
        <f t="shared" si="89"/>
        <v>7.2985470298325694E-2</v>
      </c>
      <c r="BE28" s="92">
        <f t="shared" si="89"/>
        <v>3.5681898737838669E-2</v>
      </c>
      <c r="BF28" s="92">
        <f t="shared" si="89"/>
        <v>1.5625596776321249E-2</v>
      </c>
      <c r="BG28" s="92">
        <f t="shared" si="89"/>
        <v>9.2130645267833877E-3</v>
      </c>
      <c r="BH28" s="64">
        <f t="shared" si="57"/>
        <v>1.3498980316300933E-3</v>
      </c>
      <c r="BI28" s="64">
        <f t="shared" si="57"/>
        <v>3.8303805675897356E-3</v>
      </c>
      <c r="BJ28" s="64">
        <f t="shared" si="57"/>
        <v>9.815328628645344E-3</v>
      </c>
      <c r="BK28" s="64">
        <f t="shared" si="57"/>
        <v>2.2750131948179219E-2</v>
      </c>
      <c r="BL28" s="64">
        <f t="shared" si="87"/>
        <v>4.7790352272814703E-2</v>
      </c>
      <c r="BM28" s="64">
        <f t="shared" si="87"/>
        <v>9.1211219725867876E-2</v>
      </c>
      <c r="BN28" s="64">
        <f t="shared" si="87"/>
        <v>0.15865525393145699</v>
      </c>
      <c r="BO28" s="64">
        <f t="shared" si="87"/>
        <v>0.2524925375469228</v>
      </c>
      <c r="BP28" s="64">
        <f t="shared" si="87"/>
        <v>0.36944134018176356</v>
      </c>
      <c r="BQ28" s="64">
        <f t="shared" si="87"/>
        <v>0.5</v>
      </c>
      <c r="BR28" s="64">
        <f t="shared" si="87"/>
        <v>0.63055865981823644</v>
      </c>
      <c r="BS28" s="64">
        <f t="shared" si="87"/>
        <v>0.74750746245307709</v>
      </c>
      <c r="BT28" s="64">
        <f t="shared" si="87"/>
        <v>0.84134474606854304</v>
      </c>
      <c r="BU28" s="64">
        <f t="shared" si="87"/>
        <v>0.90878878027413212</v>
      </c>
      <c r="BV28" s="64">
        <f t="shared" si="87"/>
        <v>0.9522096477271853</v>
      </c>
      <c r="BW28" s="64">
        <f t="shared" si="87"/>
        <v>0.97724986805182079</v>
      </c>
      <c r="BX28" s="64">
        <f t="shared" si="87"/>
        <v>0.99018467137135469</v>
      </c>
      <c r="BY28" s="64">
        <f t="shared" si="87"/>
        <v>0.99616961943241022</v>
      </c>
      <c r="BZ28" s="64">
        <f t="shared" si="87"/>
        <v>0.9986501019683699</v>
      </c>
      <c r="CA28" s="77">
        <f t="shared" ca="1" si="24"/>
        <v>2050</v>
      </c>
      <c r="CB28" s="77">
        <f t="shared" ca="1" si="25"/>
        <v>2050</v>
      </c>
      <c r="CC28" s="77">
        <f t="shared" ca="1" si="26"/>
        <v>2050</v>
      </c>
      <c r="CD28" s="77">
        <f t="shared" ca="1" si="27"/>
        <v>2050</v>
      </c>
      <c r="CE28" s="77">
        <f t="shared" ca="1" si="28"/>
        <v>2050</v>
      </c>
      <c r="CF28" s="77">
        <f t="shared" ca="1" si="29"/>
        <v>2050</v>
      </c>
      <c r="CG28" s="77">
        <f t="shared" ca="1" si="30"/>
        <v>2050</v>
      </c>
      <c r="CH28" s="77">
        <f t="shared" ca="1" si="31"/>
        <v>2050</v>
      </c>
      <c r="CI28" s="77">
        <f t="shared" ca="1" si="32"/>
        <v>2050</v>
      </c>
      <c r="CJ28" s="77">
        <f t="shared" ca="1" si="33"/>
        <v>2050</v>
      </c>
      <c r="CK28" s="77">
        <f t="shared" ca="1" si="34"/>
        <v>2050</v>
      </c>
      <c r="CL28" s="77">
        <f t="shared" ca="1" si="35"/>
        <v>2050</v>
      </c>
      <c r="CM28" s="77">
        <f t="shared" ca="1" si="36"/>
        <v>2050</v>
      </c>
      <c r="CN28" s="77">
        <f t="shared" ca="1" si="37"/>
        <v>2050</v>
      </c>
      <c r="CO28" s="77">
        <f t="shared" ca="1" si="38"/>
        <v>2050</v>
      </c>
      <c r="CP28" s="77">
        <f t="shared" ca="1" si="39"/>
        <v>2050</v>
      </c>
      <c r="CQ28" s="77">
        <f t="shared" ca="1" si="40"/>
        <v>2050</v>
      </c>
      <c r="CR28" s="77">
        <f t="shared" ca="1" si="41"/>
        <v>2050</v>
      </c>
      <c r="CS28" s="77">
        <f t="shared" ca="1" si="42"/>
        <v>2050</v>
      </c>
      <c r="CT28">
        <f t="shared" ca="1" si="50"/>
        <v>2050</v>
      </c>
      <c r="CU28">
        <f t="shared" ca="1" si="51"/>
        <v>2050</v>
      </c>
      <c r="CV28">
        <f t="shared" ca="1" si="52"/>
        <v>0</v>
      </c>
      <c r="CW28">
        <f t="shared" ca="1" si="52"/>
        <v>0</v>
      </c>
      <c r="CX28" s="5">
        <f t="shared" ca="1" si="43"/>
        <v>1</v>
      </c>
      <c r="CY28" s="5">
        <f t="shared" ca="1" si="44"/>
        <v>0</v>
      </c>
      <c r="CZ28" s="5">
        <f t="shared" ca="1" si="45"/>
        <v>0</v>
      </c>
      <c r="DB28">
        <f t="shared" ref="DB28:DX28" ca="1" si="90">SUMIFS($AO28:$BG28,$CA28:$CS28,"&gt;"&amp;DA$11,$CA28:$CS28,"&lt;="&amp;DB$11)</f>
        <v>0</v>
      </c>
      <c r="DC28">
        <f t="shared" ca="1" si="90"/>
        <v>0</v>
      </c>
      <c r="DD28">
        <f t="shared" ca="1" si="90"/>
        <v>0</v>
      </c>
      <c r="DE28">
        <f t="shared" ca="1" si="90"/>
        <v>0</v>
      </c>
      <c r="DF28">
        <f t="shared" ca="1" si="90"/>
        <v>0</v>
      </c>
      <c r="DG28">
        <f t="shared" ca="1" si="90"/>
        <v>0</v>
      </c>
      <c r="DH28">
        <f t="shared" ca="1" si="90"/>
        <v>0</v>
      </c>
      <c r="DI28">
        <f t="shared" ca="1" si="90"/>
        <v>0</v>
      </c>
      <c r="DJ28">
        <f t="shared" ca="1" si="90"/>
        <v>0</v>
      </c>
      <c r="DK28">
        <f t="shared" ca="1" si="90"/>
        <v>0</v>
      </c>
      <c r="DL28">
        <f t="shared" ca="1" si="90"/>
        <v>0</v>
      </c>
      <c r="DM28">
        <f t="shared" ca="1" si="90"/>
        <v>0</v>
      </c>
      <c r="DN28">
        <f t="shared" ca="1" si="90"/>
        <v>0</v>
      </c>
      <c r="DO28">
        <f t="shared" ca="1" si="90"/>
        <v>0</v>
      </c>
      <c r="DP28">
        <f t="shared" ca="1" si="90"/>
        <v>0</v>
      </c>
      <c r="DQ28">
        <f t="shared" ca="1" si="90"/>
        <v>0</v>
      </c>
      <c r="DR28">
        <f t="shared" ca="1" si="90"/>
        <v>0</v>
      </c>
      <c r="DS28">
        <f t="shared" ca="1" si="90"/>
        <v>0</v>
      </c>
      <c r="DT28">
        <f t="shared" ca="1" si="90"/>
        <v>0</v>
      </c>
      <c r="DU28">
        <f t="shared" ca="1" si="90"/>
        <v>0</v>
      </c>
      <c r="DV28">
        <f t="shared" ca="1" si="90"/>
        <v>0</v>
      </c>
      <c r="DW28">
        <f t="shared" ca="1" si="90"/>
        <v>4</v>
      </c>
      <c r="DX28">
        <f t="shared" ca="1" si="90"/>
        <v>0</v>
      </c>
      <c r="DY28">
        <f ca="1">SUM(DB28:DX28)</f>
        <v>4</v>
      </c>
      <c r="DZ28">
        <f ca="1">COUNTIF(DB28:DX28,"&gt;0")</f>
        <v>1</v>
      </c>
    </row>
    <row r="29" spans="1:130">
      <c r="A29">
        <v>17</v>
      </c>
      <c r="B29" s="3">
        <f t="shared" si="54"/>
        <v>38.027979999999999</v>
      </c>
      <c r="C29" s="53">
        <f t="shared" si="73"/>
        <v>14</v>
      </c>
      <c r="D29" s="53">
        <f t="shared" si="73"/>
        <v>14.333333333333334</v>
      </c>
      <c r="E29" s="53">
        <f t="shared" si="73"/>
        <v>14.666666666666668</v>
      </c>
      <c r="F29" s="53">
        <f t="shared" si="73"/>
        <v>15</v>
      </c>
      <c r="G29" s="53">
        <f t="shared" si="73"/>
        <v>15.333333333333334</v>
      </c>
      <c r="H29" s="53">
        <f t="shared" si="73"/>
        <v>15.666666666666666</v>
      </c>
      <c r="I29" s="53">
        <f t="shared" si="73"/>
        <v>16</v>
      </c>
      <c r="J29" s="53">
        <f t="shared" si="73"/>
        <v>16.333333333333332</v>
      </c>
      <c r="K29" s="53">
        <f t="shared" si="73"/>
        <v>16.666666666666668</v>
      </c>
      <c r="L29" s="53">
        <f t="shared" si="73"/>
        <v>17</v>
      </c>
      <c r="M29" s="53">
        <f t="shared" si="74"/>
        <v>17.333333333333332</v>
      </c>
      <c r="N29" s="53">
        <f t="shared" si="74"/>
        <v>17.666666666666668</v>
      </c>
      <c r="O29" s="53">
        <f t="shared" si="74"/>
        <v>18</v>
      </c>
      <c r="P29" s="53">
        <f t="shared" si="74"/>
        <v>18.333333333333332</v>
      </c>
      <c r="Q29" s="53">
        <f t="shared" si="74"/>
        <v>18.666666666666668</v>
      </c>
      <c r="R29" s="53">
        <f t="shared" si="74"/>
        <v>19</v>
      </c>
      <c r="S29" s="53">
        <f t="shared" si="74"/>
        <v>19.333333333333332</v>
      </c>
      <c r="T29" s="53">
        <f t="shared" si="74"/>
        <v>19.666666666666668</v>
      </c>
      <c r="U29" s="53">
        <f t="shared" si="74"/>
        <v>20</v>
      </c>
      <c r="V29" s="60">
        <f t="shared" si="55"/>
        <v>2.3032661316958821E-3</v>
      </c>
      <c r="W29" s="60">
        <f t="shared" si="55"/>
        <v>3.9063991940802463E-3</v>
      </c>
      <c r="X29" s="60">
        <f t="shared" si="55"/>
        <v>8.9204746844596759E-3</v>
      </c>
      <c r="Y29" s="60">
        <f t="shared" si="55"/>
        <v>1.8246367574581437E-2</v>
      </c>
      <c r="Z29" s="60">
        <f t="shared" si="85"/>
        <v>3.3430693684040835E-2</v>
      </c>
      <c r="AA29" s="60">
        <f t="shared" si="85"/>
        <v>5.4865303305523194E-2</v>
      </c>
      <c r="AB29" s="60">
        <f t="shared" si="85"/>
        <v>8.0655876389261777E-2</v>
      </c>
      <c r="AC29" s="60">
        <f t="shared" si="85"/>
        <v>0.10620915776234385</v>
      </c>
      <c r="AD29" s="60">
        <f t="shared" si="85"/>
        <v>0.1252786286631094</v>
      </c>
      <c r="AE29" s="60">
        <f t="shared" si="85"/>
        <v>0.13236766522180732</v>
      </c>
      <c r="AF29" s="60">
        <f t="shared" si="85"/>
        <v>0.12527862866310946</v>
      </c>
      <c r="AG29" s="60">
        <f t="shared" si="85"/>
        <v>0.10620915776234385</v>
      </c>
      <c r="AH29" s="60">
        <f t="shared" si="85"/>
        <v>8.0655876389261749E-2</v>
      </c>
      <c r="AI29" s="60">
        <f t="shared" si="85"/>
        <v>5.4865303305523194E-2</v>
      </c>
      <c r="AJ29" s="60">
        <f t="shared" si="85"/>
        <v>3.3430693684040835E-2</v>
      </c>
      <c r="AK29" s="60">
        <f t="shared" si="85"/>
        <v>1.8246367574581424E-2</v>
      </c>
      <c r="AL29" s="60">
        <f t="shared" si="85"/>
        <v>8.9204746844596672E-3</v>
      </c>
      <c r="AM29" s="60">
        <f t="shared" si="85"/>
        <v>3.9063991940803122E-3</v>
      </c>
      <c r="AN29" s="60">
        <f t="shared" si="85"/>
        <v>2.3032661316958469E-3</v>
      </c>
      <c r="AO29" s="92">
        <f t="shared" si="85"/>
        <v>9.2130645267835282E-3</v>
      </c>
      <c r="AP29" s="92">
        <f t="shared" si="85"/>
        <v>1.5625596776320985E-2</v>
      </c>
      <c r="AQ29" s="92">
        <f t="shared" si="85"/>
        <v>3.5681898737838703E-2</v>
      </c>
      <c r="AR29" s="92">
        <f t="shared" si="85"/>
        <v>7.298547029832575E-2</v>
      </c>
      <c r="AS29" s="92">
        <f t="shared" ref="AS29:BG29" si="91">AS28</f>
        <v>0.13372277473616334</v>
      </c>
      <c r="AT29" s="92">
        <f t="shared" si="91"/>
        <v>0.21946121322209278</v>
      </c>
      <c r="AU29" s="92">
        <f t="shared" si="91"/>
        <v>0.32262350555704711</v>
      </c>
      <c r="AV29" s="92">
        <f t="shared" si="91"/>
        <v>0.42483663104937541</v>
      </c>
      <c r="AW29" s="92">
        <f t="shared" si="91"/>
        <v>0.50111451465243761</v>
      </c>
      <c r="AX29" s="92">
        <f t="shared" si="91"/>
        <v>0.52947066088722927</v>
      </c>
      <c r="AY29" s="92">
        <f t="shared" si="91"/>
        <v>0.50111451465243784</v>
      </c>
      <c r="AZ29" s="92">
        <f t="shared" si="91"/>
        <v>0.42483663104937541</v>
      </c>
      <c r="BA29" s="92">
        <f t="shared" si="91"/>
        <v>0.322623505557047</v>
      </c>
      <c r="BB29" s="92">
        <f t="shared" si="91"/>
        <v>0.21946121322209278</v>
      </c>
      <c r="BC29" s="92">
        <f t="shared" si="91"/>
        <v>0.13372277473616334</v>
      </c>
      <c r="BD29" s="92">
        <f t="shared" si="91"/>
        <v>7.2985470298325694E-2</v>
      </c>
      <c r="BE29" s="92">
        <f t="shared" si="91"/>
        <v>3.5681898737838669E-2</v>
      </c>
      <c r="BF29" s="92">
        <f t="shared" si="91"/>
        <v>1.5625596776321249E-2</v>
      </c>
      <c r="BG29" s="92">
        <f t="shared" si="91"/>
        <v>9.2130645267833877E-3</v>
      </c>
      <c r="BH29" s="64">
        <f t="shared" si="57"/>
        <v>1.3498980316300933E-3</v>
      </c>
      <c r="BI29" s="64">
        <f t="shared" si="57"/>
        <v>3.8303805675897356E-3</v>
      </c>
      <c r="BJ29" s="64">
        <f t="shared" si="57"/>
        <v>9.815328628645344E-3</v>
      </c>
      <c r="BK29" s="64">
        <f t="shared" si="57"/>
        <v>2.2750131948179219E-2</v>
      </c>
      <c r="BL29" s="64">
        <f t="shared" si="87"/>
        <v>4.7790352272814703E-2</v>
      </c>
      <c r="BM29" s="64">
        <f t="shared" si="87"/>
        <v>9.1211219725867876E-2</v>
      </c>
      <c r="BN29" s="64">
        <f t="shared" si="87"/>
        <v>0.15865525393145699</v>
      </c>
      <c r="BO29" s="64">
        <f t="shared" si="87"/>
        <v>0.2524925375469228</v>
      </c>
      <c r="BP29" s="64">
        <f t="shared" si="87"/>
        <v>0.36944134018176356</v>
      </c>
      <c r="BQ29" s="64">
        <f t="shared" si="87"/>
        <v>0.5</v>
      </c>
      <c r="BR29" s="64">
        <f t="shared" si="87"/>
        <v>0.63055865981823644</v>
      </c>
      <c r="BS29" s="64">
        <f t="shared" si="87"/>
        <v>0.74750746245307709</v>
      </c>
      <c r="BT29" s="64">
        <f t="shared" si="87"/>
        <v>0.84134474606854304</v>
      </c>
      <c r="BU29" s="64">
        <f t="shared" si="87"/>
        <v>0.90878878027413212</v>
      </c>
      <c r="BV29" s="64">
        <f t="shared" si="87"/>
        <v>0.9522096477271853</v>
      </c>
      <c r="BW29" s="64">
        <f t="shared" si="87"/>
        <v>0.97724986805182079</v>
      </c>
      <c r="BX29" s="64">
        <f t="shared" si="87"/>
        <v>0.99018467137135469</v>
      </c>
      <c r="BY29" s="64">
        <f t="shared" si="87"/>
        <v>0.99616961943241022</v>
      </c>
      <c r="BZ29" s="64">
        <f t="shared" si="87"/>
        <v>0.9986501019683699</v>
      </c>
      <c r="CA29" s="77">
        <f t="shared" ca="1" si="24"/>
        <v>2050</v>
      </c>
      <c r="CB29" s="77">
        <f t="shared" ca="1" si="25"/>
        <v>2050</v>
      </c>
      <c r="CC29" s="77">
        <f t="shared" ca="1" si="26"/>
        <v>2050</v>
      </c>
      <c r="CD29" s="77">
        <f t="shared" ca="1" si="27"/>
        <v>2050</v>
      </c>
      <c r="CE29" s="77">
        <f t="shared" ca="1" si="28"/>
        <v>2050</v>
      </c>
      <c r="CF29" s="77">
        <f t="shared" ca="1" si="29"/>
        <v>2050</v>
      </c>
      <c r="CG29" s="77">
        <f t="shared" ca="1" si="30"/>
        <v>2050</v>
      </c>
      <c r="CH29" s="77">
        <f t="shared" ca="1" si="31"/>
        <v>2050</v>
      </c>
      <c r="CI29" s="77">
        <f t="shared" ca="1" si="32"/>
        <v>2050</v>
      </c>
      <c r="CJ29" s="77">
        <f t="shared" ca="1" si="33"/>
        <v>2050</v>
      </c>
      <c r="CK29" s="77">
        <f t="shared" ca="1" si="34"/>
        <v>2050</v>
      </c>
      <c r="CL29" s="77">
        <f t="shared" ca="1" si="35"/>
        <v>2050</v>
      </c>
      <c r="CM29" s="77">
        <f t="shared" ca="1" si="36"/>
        <v>2050</v>
      </c>
      <c r="CN29" s="77">
        <f t="shared" ca="1" si="37"/>
        <v>2050</v>
      </c>
      <c r="CO29" s="77">
        <f t="shared" ca="1" si="38"/>
        <v>2050</v>
      </c>
      <c r="CP29" s="77">
        <f t="shared" ca="1" si="39"/>
        <v>2050</v>
      </c>
      <c r="CQ29" s="77">
        <f t="shared" ca="1" si="40"/>
        <v>2050</v>
      </c>
      <c r="CR29" s="77">
        <f t="shared" ca="1" si="41"/>
        <v>2050</v>
      </c>
      <c r="CS29" s="77">
        <f t="shared" ca="1" si="42"/>
        <v>2050</v>
      </c>
      <c r="CT29">
        <f t="shared" ca="1" si="50"/>
        <v>2050</v>
      </c>
      <c r="CU29">
        <f t="shared" ca="1" si="51"/>
        <v>2050</v>
      </c>
      <c r="CV29">
        <f t="shared" ca="1" si="52"/>
        <v>0</v>
      </c>
      <c r="CW29">
        <f t="shared" ca="1" si="52"/>
        <v>0</v>
      </c>
      <c r="CX29" s="5">
        <f t="shared" ca="1" si="43"/>
        <v>1</v>
      </c>
      <c r="CY29" s="5">
        <f t="shared" ca="1" si="44"/>
        <v>0</v>
      </c>
      <c r="CZ29" s="5">
        <f t="shared" ca="1" si="45"/>
        <v>0</v>
      </c>
      <c r="DB29">
        <f t="shared" ref="DB29:DX29" ca="1" si="92">SUMIFS($AO29:$BG29,$CA29:$CS29,"&gt;"&amp;DA$11,$CA29:$CS29,"&lt;="&amp;DB$11)</f>
        <v>0</v>
      </c>
      <c r="DC29">
        <f t="shared" ca="1" si="92"/>
        <v>0</v>
      </c>
      <c r="DD29">
        <f t="shared" ca="1" si="92"/>
        <v>0</v>
      </c>
      <c r="DE29">
        <f t="shared" ca="1" si="92"/>
        <v>0</v>
      </c>
      <c r="DF29">
        <f t="shared" ca="1" si="92"/>
        <v>0</v>
      </c>
      <c r="DG29">
        <f t="shared" ca="1" si="92"/>
        <v>0</v>
      </c>
      <c r="DH29">
        <f t="shared" ca="1" si="92"/>
        <v>0</v>
      </c>
      <c r="DI29">
        <f t="shared" ca="1" si="92"/>
        <v>0</v>
      </c>
      <c r="DJ29">
        <f t="shared" ca="1" si="92"/>
        <v>0</v>
      </c>
      <c r="DK29">
        <f t="shared" ca="1" si="92"/>
        <v>0</v>
      </c>
      <c r="DL29">
        <f t="shared" ca="1" si="92"/>
        <v>0</v>
      </c>
      <c r="DM29">
        <f t="shared" ca="1" si="92"/>
        <v>0</v>
      </c>
      <c r="DN29">
        <f t="shared" ca="1" si="92"/>
        <v>0</v>
      </c>
      <c r="DO29">
        <f t="shared" ca="1" si="92"/>
        <v>0</v>
      </c>
      <c r="DP29">
        <f t="shared" ca="1" si="92"/>
        <v>0</v>
      </c>
      <c r="DQ29">
        <f t="shared" ca="1" si="92"/>
        <v>0</v>
      </c>
      <c r="DR29">
        <f t="shared" ca="1" si="92"/>
        <v>0</v>
      </c>
      <c r="DS29">
        <f t="shared" ca="1" si="92"/>
        <v>0</v>
      </c>
      <c r="DT29">
        <f t="shared" ca="1" si="92"/>
        <v>0</v>
      </c>
      <c r="DU29">
        <f t="shared" ca="1" si="92"/>
        <v>0</v>
      </c>
      <c r="DV29">
        <f t="shared" ca="1" si="92"/>
        <v>0</v>
      </c>
      <c r="DW29">
        <f t="shared" ca="1" si="92"/>
        <v>4</v>
      </c>
      <c r="DX29">
        <f t="shared" ca="1" si="92"/>
        <v>0</v>
      </c>
      <c r="DY29">
        <f ca="1">SUM(DB29:DX29)</f>
        <v>4</v>
      </c>
      <c r="DZ29">
        <f ca="1">COUNTIF(DB29:DX29,"&gt;0")</f>
        <v>1</v>
      </c>
    </row>
    <row r="30" spans="1:130">
      <c r="A30">
        <v>18</v>
      </c>
      <c r="B30" s="3">
        <f t="shared" si="54"/>
        <v>40.264920000000004</v>
      </c>
      <c r="C30" s="53">
        <f t="shared" si="73"/>
        <v>15</v>
      </c>
      <c r="D30" s="53">
        <f t="shared" si="73"/>
        <v>15.333333333333334</v>
      </c>
      <c r="E30" s="53">
        <f t="shared" si="73"/>
        <v>15.666666666666668</v>
      </c>
      <c r="F30" s="53">
        <f t="shared" si="73"/>
        <v>16</v>
      </c>
      <c r="G30" s="53">
        <f t="shared" si="73"/>
        <v>16.333333333333332</v>
      </c>
      <c r="H30" s="53">
        <f t="shared" si="73"/>
        <v>16.666666666666668</v>
      </c>
      <c r="I30" s="53">
        <f t="shared" si="73"/>
        <v>17</v>
      </c>
      <c r="J30" s="53">
        <f t="shared" si="73"/>
        <v>17.333333333333332</v>
      </c>
      <c r="K30" s="53">
        <f t="shared" si="73"/>
        <v>17.666666666666668</v>
      </c>
      <c r="L30" s="53">
        <f t="shared" si="73"/>
        <v>18</v>
      </c>
      <c r="M30" s="53">
        <f t="shared" si="74"/>
        <v>18.333333333333332</v>
      </c>
      <c r="N30" s="53">
        <f t="shared" si="74"/>
        <v>18.666666666666668</v>
      </c>
      <c r="O30" s="53">
        <f t="shared" si="74"/>
        <v>19</v>
      </c>
      <c r="P30" s="53">
        <f t="shared" si="74"/>
        <v>19.333333333333332</v>
      </c>
      <c r="Q30" s="53">
        <f t="shared" si="74"/>
        <v>19.666666666666668</v>
      </c>
      <c r="R30" s="53">
        <f t="shared" si="74"/>
        <v>20</v>
      </c>
      <c r="S30" s="53">
        <f t="shared" si="74"/>
        <v>20.333333333333332</v>
      </c>
      <c r="T30" s="53">
        <f t="shared" si="74"/>
        <v>20.666666666666668</v>
      </c>
      <c r="U30" s="53">
        <f t="shared" si="74"/>
        <v>21</v>
      </c>
      <c r="V30" s="60">
        <f t="shared" ref="V30:Y37" si="93">V29</f>
        <v>2.3032661316958821E-3</v>
      </c>
      <c r="W30" s="60">
        <f t="shared" si="93"/>
        <v>3.9063991940802463E-3</v>
      </c>
      <c r="X30" s="60">
        <f t="shared" si="93"/>
        <v>8.9204746844596759E-3</v>
      </c>
      <c r="Y30" s="60">
        <f t="shared" si="93"/>
        <v>1.8246367574581437E-2</v>
      </c>
      <c r="Z30" s="60">
        <f t="shared" si="85"/>
        <v>3.3430693684040835E-2</v>
      </c>
      <c r="AA30" s="60">
        <f t="shared" si="85"/>
        <v>5.4865303305523194E-2</v>
      </c>
      <c r="AB30" s="60">
        <f t="shared" si="85"/>
        <v>8.0655876389261777E-2</v>
      </c>
      <c r="AC30" s="60">
        <f t="shared" si="85"/>
        <v>0.10620915776234385</v>
      </c>
      <c r="AD30" s="60">
        <f t="shared" si="85"/>
        <v>0.1252786286631094</v>
      </c>
      <c r="AE30" s="60">
        <f t="shared" si="85"/>
        <v>0.13236766522180732</v>
      </c>
      <c r="AF30" s="60">
        <f t="shared" si="85"/>
        <v>0.12527862866310946</v>
      </c>
      <c r="AG30" s="60">
        <f t="shared" si="85"/>
        <v>0.10620915776234385</v>
      </c>
      <c r="AH30" s="60">
        <f t="shared" si="85"/>
        <v>8.0655876389261749E-2</v>
      </c>
      <c r="AI30" s="60">
        <f t="shared" si="85"/>
        <v>5.4865303305523194E-2</v>
      </c>
      <c r="AJ30" s="60">
        <f t="shared" si="85"/>
        <v>3.3430693684040835E-2</v>
      </c>
      <c r="AK30" s="60">
        <f t="shared" si="85"/>
        <v>1.8246367574581424E-2</v>
      </c>
      <c r="AL30" s="60">
        <f t="shared" si="85"/>
        <v>8.9204746844596672E-3</v>
      </c>
      <c r="AM30" s="60">
        <f t="shared" si="85"/>
        <v>3.9063991940803122E-3</v>
      </c>
      <c r="AN30" s="60">
        <f t="shared" si="85"/>
        <v>2.3032661316958469E-3</v>
      </c>
      <c r="AO30" s="92">
        <f t="shared" si="85"/>
        <v>9.2130645267835282E-3</v>
      </c>
      <c r="AP30" s="92">
        <f t="shared" si="85"/>
        <v>1.5625596776320985E-2</v>
      </c>
      <c r="AQ30" s="92">
        <f t="shared" si="85"/>
        <v>3.5681898737838703E-2</v>
      </c>
      <c r="AR30" s="92">
        <f t="shared" si="85"/>
        <v>7.298547029832575E-2</v>
      </c>
      <c r="AS30" s="92">
        <f t="shared" ref="AS30:BG30" si="94">AS29</f>
        <v>0.13372277473616334</v>
      </c>
      <c r="AT30" s="92">
        <f t="shared" si="94"/>
        <v>0.21946121322209278</v>
      </c>
      <c r="AU30" s="92">
        <f t="shared" si="94"/>
        <v>0.32262350555704711</v>
      </c>
      <c r="AV30" s="92">
        <f t="shared" si="94"/>
        <v>0.42483663104937541</v>
      </c>
      <c r="AW30" s="92">
        <f t="shared" si="94"/>
        <v>0.50111451465243761</v>
      </c>
      <c r="AX30" s="92">
        <f t="shared" si="94"/>
        <v>0.52947066088722927</v>
      </c>
      <c r="AY30" s="92">
        <f t="shared" si="94"/>
        <v>0.50111451465243784</v>
      </c>
      <c r="AZ30" s="92">
        <f t="shared" si="94"/>
        <v>0.42483663104937541</v>
      </c>
      <c r="BA30" s="92">
        <f t="shared" si="94"/>
        <v>0.322623505557047</v>
      </c>
      <c r="BB30" s="92">
        <f t="shared" si="94"/>
        <v>0.21946121322209278</v>
      </c>
      <c r="BC30" s="92">
        <f t="shared" si="94"/>
        <v>0.13372277473616334</v>
      </c>
      <c r="BD30" s="92">
        <f t="shared" si="94"/>
        <v>7.2985470298325694E-2</v>
      </c>
      <c r="BE30" s="92">
        <f t="shared" si="94"/>
        <v>3.5681898737838669E-2</v>
      </c>
      <c r="BF30" s="92">
        <f t="shared" si="94"/>
        <v>1.5625596776321249E-2</v>
      </c>
      <c r="BG30" s="92">
        <f t="shared" si="94"/>
        <v>9.2130645267833877E-3</v>
      </c>
      <c r="BH30" s="64">
        <f t="shared" si="85"/>
        <v>1.3498980316300933E-3</v>
      </c>
      <c r="BI30" s="64">
        <f t="shared" ref="BI30:BK37" si="95">BI29</f>
        <v>3.8303805675897356E-3</v>
      </c>
      <c r="BJ30" s="64">
        <f t="shared" si="95"/>
        <v>9.815328628645344E-3</v>
      </c>
      <c r="BK30" s="64">
        <f t="shared" si="95"/>
        <v>2.2750131948179219E-2</v>
      </c>
      <c r="BL30" s="64">
        <f t="shared" si="87"/>
        <v>4.7790352272814703E-2</v>
      </c>
      <c r="BM30" s="64">
        <f t="shared" si="87"/>
        <v>9.1211219725867876E-2</v>
      </c>
      <c r="BN30" s="64">
        <f t="shared" si="87"/>
        <v>0.15865525393145699</v>
      </c>
      <c r="BO30" s="64">
        <f t="shared" si="87"/>
        <v>0.2524925375469228</v>
      </c>
      <c r="BP30" s="64">
        <f t="shared" si="87"/>
        <v>0.36944134018176356</v>
      </c>
      <c r="BQ30" s="64">
        <f t="shared" si="87"/>
        <v>0.5</v>
      </c>
      <c r="BR30" s="64">
        <f t="shared" si="87"/>
        <v>0.63055865981823644</v>
      </c>
      <c r="BS30" s="64">
        <f t="shared" si="87"/>
        <v>0.74750746245307709</v>
      </c>
      <c r="BT30" s="64">
        <f t="shared" si="87"/>
        <v>0.84134474606854304</v>
      </c>
      <c r="BU30" s="64">
        <f t="shared" si="87"/>
        <v>0.90878878027413212</v>
      </c>
      <c r="BV30" s="64">
        <f t="shared" si="87"/>
        <v>0.9522096477271853</v>
      </c>
      <c r="BW30" s="64">
        <f t="shared" si="87"/>
        <v>0.97724986805182079</v>
      </c>
      <c r="BX30" s="64">
        <f t="shared" si="87"/>
        <v>0.99018467137135469</v>
      </c>
      <c r="BY30" s="64">
        <f t="shared" si="87"/>
        <v>0.99616961943241022</v>
      </c>
      <c r="BZ30" s="64">
        <f t="shared" si="87"/>
        <v>0.9986501019683699</v>
      </c>
      <c r="CA30" s="77">
        <f t="shared" ca="1" si="24"/>
        <v>2050</v>
      </c>
      <c r="CB30" s="77">
        <f t="shared" ca="1" si="25"/>
        <v>2050</v>
      </c>
      <c r="CC30" s="77">
        <f t="shared" ca="1" si="26"/>
        <v>2050</v>
      </c>
      <c r="CD30" s="77">
        <f t="shared" ca="1" si="27"/>
        <v>2050</v>
      </c>
      <c r="CE30" s="77">
        <f t="shared" ca="1" si="28"/>
        <v>2050</v>
      </c>
      <c r="CF30" s="77">
        <f t="shared" ca="1" si="29"/>
        <v>2050</v>
      </c>
      <c r="CG30" s="77">
        <f t="shared" ca="1" si="30"/>
        <v>2050</v>
      </c>
      <c r="CH30" s="77">
        <f t="shared" ca="1" si="31"/>
        <v>2050</v>
      </c>
      <c r="CI30" s="77">
        <f t="shared" ca="1" si="32"/>
        <v>2050</v>
      </c>
      <c r="CJ30" s="77">
        <f t="shared" ca="1" si="33"/>
        <v>2050</v>
      </c>
      <c r="CK30" s="77">
        <f t="shared" ca="1" si="34"/>
        <v>2050</v>
      </c>
      <c r="CL30" s="77">
        <f t="shared" ca="1" si="35"/>
        <v>2050</v>
      </c>
      <c r="CM30" s="77">
        <f t="shared" ca="1" si="36"/>
        <v>2050</v>
      </c>
      <c r="CN30" s="77">
        <f t="shared" ca="1" si="37"/>
        <v>2050</v>
      </c>
      <c r="CO30" s="77">
        <f t="shared" ca="1" si="38"/>
        <v>2050</v>
      </c>
      <c r="CP30" s="77">
        <f t="shared" ca="1" si="39"/>
        <v>2050</v>
      </c>
      <c r="CQ30" s="77">
        <f t="shared" ca="1" si="40"/>
        <v>2050</v>
      </c>
      <c r="CR30" s="77">
        <f t="shared" ca="1" si="41"/>
        <v>2050</v>
      </c>
      <c r="CS30" s="77">
        <f t="shared" ca="1" si="42"/>
        <v>2050</v>
      </c>
      <c r="CT30">
        <f t="shared" ca="1" si="50"/>
        <v>2050</v>
      </c>
      <c r="CU30">
        <f t="shared" ca="1" si="51"/>
        <v>2050</v>
      </c>
      <c r="CV30">
        <f t="shared" ca="1" si="52"/>
        <v>0</v>
      </c>
      <c r="CW30">
        <f t="shared" ca="1" si="52"/>
        <v>0</v>
      </c>
      <c r="CX30" s="5">
        <f t="shared" ca="1" si="43"/>
        <v>1</v>
      </c>
      <c r="CY30" s="5">
        <f t="shared" ca="1" si="44"/>
        <v>0</v>
      </c>
      <c r="CZ30" s="5">
        <f t="shared" ca="1" si="45"/>
        <v>0</v>
      </c>
      <c r="DB30">
        <f t="shared" ref="DB30:DX30" ca="1" si="96">SUMIFS($AO30:$BG30,$CA30:$CS30,"&gt;"&amp;DA$11,$CA30:$CS30,"&lt;="&amp;DB$11)</f>
        <v>0</v>
      </c>
      <c r="DC30">
        <f t="shared" ca="1" si="96"/>
        <v>0</v>
      </c>
      <c r="DD30">
        <f t="shared" ca="1" si="96"/>
        <v>0</v>
      </c>
      <c r="DE30">
        <f t="shared" ca="1" si="96"/>
        <v>0</v>
      </c>
      <c r="DF30">
        <f t="shared" ca="1" si="96"/>
        <v>0</v>
      </c>
      <c r="DG30">
        <f t="shared" ca="1" si="96"/>
        <v>0</v>
      </c>
      <c r="DH30">
        <f t="shared" ca="1" si="96"/>
        <v>0</v>
      </c>
      <c r="DI30">
        <f t="shared" ca="1" si="96"/>
        <v>0</v>
      </c>
      <c r="DJ30">
        <f t="shared" ca="1" si="96"/>
        <v>0</v>
      </c>
      <c r="DK30">
        <f t="shared" ca="1" si="96"/>
        <v>0</v>
      </c>
      <c r="DL30">
        <f t="shared" ca="1" si="96"/>
        <v>0</v>
      </c>
      <c r="DM30">
        <f t="shared" ca="1" si="96"/>
        <v>0</v>
      </c>
      <c r="DN30">
        <f t="shared" ca="1" si="96"/>
        <v>0</v>
      </c>
      <c r="DO30">
        <f t="shared" ca="1" si="96"/>
        <v>0</v>
      </c>
      <c r="DP30">
        <f t="shared" ca="1" si="96"/>
        <v>0</v>
      </c>
      <c r="DQ30">
        <f t="shared" ca="1" si="96"/>
        <v>0</v>
      </c>
      <c r="DR30">
        <f t="shared" ca="1" si="96"/>
        <v>0</v>
      </c>
      <c r="DS30">
        <f t="shared" ca="1" si="96"/>
        <v>0</v>
      </c>
      <c r="DT30">
        <f t="shared" ca="1" si="96"/>
        <v>0</v>
      </c>
      <c r="DU30">
        <f t="shared" ca="1" si="96"/>
        <v>0</v>
      </c>
      <c r="DV30">
        <f t="shared" ca="1" si="96"/>
        <v>0</v>
      </c>
      <c r="DW30">
        <f t="shared" ca="1" si="96"/>
        <v>4</v>
      </c>
      <c r="DX30">
        <f t="shared" ca="1" si="96"/>
        <v>0</v>
      </c>
      <c r="DY30">
        <f ca="1">SUM(DB30:DX30)</f>
        <v>4</v>
      </c>
      <c r="DZ30">
        <f ca="1">COUNTIF(DB30:DX30,"&gt;0")</f>
        <v>1</v>
      </c>
    </row>
    <row r="31" spans="1:130">
      <c r="A31">
        <v>19</v>
      </c>
      <c r="B31" s="3">
        <f t="shared" si="54"/>
        <v>42.501860000000001</v>
      </c>
      <c r="C31" s="53">
        <f t="shared" si="73"/>
        <v>16</v>
      </c>
      <c r="D31" s="53">
        <f t="shared" si="73"/>
        <v>16.333333333333332</v>
      </c>
      <c r="E31" s="53">
        <f t="shared" si="73"/>
        <v>16.666666666666668</v>
      </c>
      <c r="F31" s="53">
        <f t="shared" si="73"/>
        <v>17</v>
      </c>
      <c r="G31" s="53">
        <f t="shared" si="73"/>
        <v>17.333333333333332</v>
      </c>
      <c r="H31" s="53">
        <f t="shared" si="73"/>
        <v>17.666666666666668</v>
      </c>
      <c r="I31" s="53">
        <f t="shared" si="73"/>
        <v>18</v>
      </c>
      <c r="J31" s="53">
        <f t="shared" si="73"/>
        <v>18.333333333333332</v>
      </c>
      <c r="K31" s="53">
        <f t="shared" si="73"/>
        <v>18.666666666666668</v>
      </c>
      <c r="L31" s="53">
        <f t="shared" si="73"/>
        <v>19</v>
      </c>
      <c r="M31" s="53">
        <f t="shared" si="74"/>
        <v>19.333333333333332</v>
      </c>
      <c r="N31" s="53">
        <f t="shared" si="74"/>
        <v>19.666666666666668</v>
      </c>
      <c r="O31" s="53">
        <f t="shared" si="74"/>
        <v>20</v>
      </c>
      <c r="P31" s="53">
        <f t="shared" si="74"/>
        <v>20.333333333333332</v>
      </c>
      <c r="Q31" s="53">
        <f t="shared" si="74"/>
        <v>20.666666666666668</v>
      </c>
      <c r="R31" s="53">
        <f t="shared" si="74"/>
        <v>21</v>
      </c>
      <c r="S31" s="53">
        <f t="shared" si="74"/>
        <v>21.333333333333332</v>
      </c>
      <c r="T31" s="53">
        <f t="shared" si="74"/>
        <v>21.666666666666668</v>
      </c>
      <c r="U31" s="53">
        <f t="shared" si="74"/>
        <v>22</v>
      </c>
      <c r="V31" s="60">
        <f t="shared" si="93"/>
        <v>2.3032661316958821E-3</v>
      </c>
      <c r="W31" s="60">
        <f t="shared" si="93"/>
        <v>3.9063991940802463E-3</v>
      </c>
      <c r="X31" s="60">
        <f t="shared" si="93"/>
        <v>8.9204746844596759E-3</v>
      </c>
      <c r="Y31" s="60">
        <f t="shared" si="93"/>
        <v>1.8246367574581437E-2</v>
      </c>
      <c r="Z31" s="60">
        <f t="shared" si="85"/>
        <v>3.3430693684040835E-2</v>
      </c>
      <c r="AA31" s="60">
        <f t="shared" si="85"/>
        <v>5.4865303305523194E-2</v>
      </c>
      <c r="AB31" s="60">
        <f t="shared" si="85"/>
        <v>8.0655876389261777E-2</v>
      </c>
      <c r="AC31" s="60">
        <f t="shared" si="85"/>
        <v>0.10620915776234385</v>
      </c>
      <c r="AD31" s="60">
        <f t="shared" si="85"/>
        <v>0.1252786286631094</v>
      </c>
      <c r="AE31" s="60">
        <f t="shared" si="85"/>
        <v>0.13236766522180732</v>
      </c>
      <c r="AF31" s="60">
        <f t="shared" si="85"/>
        <v>0.12527862866310946</v>
      </c>
      <c r="AG31" s="60">
        <f t="shared" si="85"/>
        <v>0.10620915776234385</v>
      </c>
      <c r="AH31" s="60">
        <f t="shared" si="85"/>
        <v>8.0655876389261749E-2</v>
      </c>
      <c r="AI31" s="60">
        <f t="shared" si="85"/>
        <v>5.4865303305523194E-2</v>
      </c>
      <c r="AJ31" s="60">
        <f t="shared" si="85"/>
        <v>3.3430693684040835E-2</v>
      </c>
      <c r="AK31" s="60">
        <f t="shared" si="85"/>
        <v>1.8246367574581424E-2</v>
      </c>
      <c r="AL31" s="60">
        <f t="shared" si="85"/>
        <v>8.9204746844596672E-3</v>
      </c>
      <c r="AM31" s="60">
        <f t="shared" si="85"/>
        <v>3.9063991940803122E-3</v>
      </c>
      <c r="AN31" s="60">
        <f t="shared" si="85"/>
        <v>2.3032661316958469E-3</v>
      </c>
      <c r="AO31" s="92">
        <f t="shared" si="85"/>
        <v>9.2130645267835282E-3</v>
      </c>
      <c r="AP31" s="92">
        <f t="shared" si="85"/>
        <v>1.5625596776320985E-2</v>
      </c>
      <c r="AQ31" s="92">
        <f t="shared" si="85"/>
        <v>3.5681898737838703E-2</v>
      </c>
      <c r="AR31" s="92">
        <f t="shared" si="85"/>
        <v>7.298547029832575E-2</v>
      </c>
      <c r="AS31" s="92">
        <f t="shared" ref="AS31:BG31" si="97">AS30</f>
        <v>0.13372277473616334</v>
      </c>
      <c r="AT31" s="92">
        <f t="shared" si="97"/>
        <v>0.21946121322209278</v>
      </c>
      <c r="AU31" s="92">
        <f t="shared" si="97"/>
        <v>0.32262350555704711</v>
      </c>
      <c r="AV31" s="92">
        <f t="shared" si="97"/>
        <v>0.42483663104937541</v>
      </c>
      <c r="AW31" s="92">
        <f t="shared" si="97"/>
        <v>0.50111451465243761</v>
      </c>
      <c r="AX31" s="92">
        <f t="shared" si="97"/>
        <v>0.52947066088722927</v>
      </c>
      <c r="AY31" s="92">
        <f t="shared" si="97"/>
        <v>0.50111451465243784</v>
      </c>
      <c r="AZ31" s="92">
        <f t="shared" si="97"/>
        <v>0.42483663104937541</v>
      </c>
      <c r="BA31" s="92">
        <f t="shared" si="97"/>
        <v>0.322623505557047</v>
      </c>
      <c r="BB31" s="92">
        <f t="shared" si="97"/>
        <v>0.21946121322209278</v>
      </c>
      <c r="BC31" s="92">
        <f t="shared" si="97"/>
        <v>0.13372277473616334</v>
      </c>
      <c r="BD31" s="92">
        <f t="shared" si="97"/>
        <v>7.2985470298325694E-2</v>
      </c>
      <c r="BE31" s="92">
        <f t="shared" si="97"/>
        <v>3.5681898737838669E-2</v>
      </c>
      <c r="BF31" s="92">
        <f t="shared" si="97"/>
        <v>1.5625596776321249E-2</v>
      </c>
      <c r="BG31" s="92">
        <f t="shared" si="97"/>
        <v>9.2130645267833877E-3</v>
      </c>
      <c r="BH31" s="64">
        <f t="shared" si="85"/>
        <v>1.3498980316300933E-3</v>
      </c>
      <c r="BI31" s="64">
        <f t="shared" si="95"/>
        <v>3.8303805675897356E-3</v>
      </c>
      <c r="BJ31" s="64">
        <f t="shared" si="95"/>
        <v>9.815328628645344E-3</v>
      </c>
      <c r="BK31" s="64">
        <f t="shared" si="95"/>
        <v>2.2750131948179219E-2</v>
      </c>
      <c r="BL31" s="64">
        <f t="shared" si="87"/>
        <v>4.7790352272814703E-2</v>
      </c>
      <c r="BM31" s="64">
        <f t="shared" si="87"/>
        <v>9.1211219725867876E-2</v>
      </c>
      <c r="BN31" s="64">
        <f t="shared" si="87"/>
        <v>0.15865525393145699</v>
      </c>
      <c r="BO31" s="64">
        <f t="shared" si="87"/>
        <v>0.2524925375469228</v>
      </c>
      <c r="BP31" s="64">
        <f t="shared" si="87"/>
        <v>0.36944134018176356</v>
      </c>
      <c r="BQ31" s="64">
        <f t="shared" si="87"/>
        <v>0.5</v>
      </c>
      <c r="BR31" s="64">
        <f t="shared" si="87"/>
        <v>0.63055865981823644</v>
      </c>
      <c r="BS31" s="64">
        <f t="shared" si="87"/>
        <v>0.74750746245307709</v>
      </c>
      <c r="BT31" s="64">
        <f t="shared" si="87"/>
        <v>0.84134474606854304</v>
      </c>
      <c r="BU31" s="64">
        <f t="shared" si="87"/>
        <v>0.90878878027413212</v>
      </c>
      <c r="BV31" s="64">
        <f t="shared" si="87"/>
        <v>0.9522096477271853</v>
      </c>
      <c r="BW31" s="64">
        <f t="shared" si="87"/>
        <v>0.97724986805182079</v>
      </c>
      <c r="BX31" s="64">
        <f t="shared" si="87"/>
        <v>0.99018467137135469</v>
      </c>
      <c r="BY31" s="64">
        <f t="shared" si="87"/>
        <v>0.99616961943241022</v>
      </c>
      <c r="BZ31" s="64">
        <f t="shared" si="87"/>
        <v>0.9986501019683699</v>
      </c>
      <c r="CA31" s="77">
        <f t="shared" ca="1" si="24"/>
        <v>2050</v>
      </c>
      <c r="CB31" s="77">
        <f t="shared" ca="1" si="25"/>
        <v>2050</v>
      </c>
      <c r="CC31" s="77">
        <f t="shared" ca="1" si="26"/>
        <v>2050</v>
      </c>
      <c r="CD31" s="77">
        <f t="shared" ca="1" si="27"/>
        <v>2050</v>
      </c>
      <c r="CE31" s="77">
        <f t="shared" ca="1" si="28"/>
        <v>2050</v>
      </c>
      <c r="CF31" s="77">
        <f t="shared" ca="1" si="29"/>
        <v>2050</v>
      </c>
      <c r="CG31" s="77">
        <f t="shared" ca="1" si="30"/>
        <v>2050</v>
      </c>
      <c r="CH31" s="77">
        <f t="shared" ca="1" si="31"/>
        <v>2050</v>
      </c>
      <c r="CI31" s="77">
        <f t="shared" ca="1" si="32"/>
        <v>2050</v>
      </c>
      <c r="CJ31" s="77">
        <f t="shared" ca="1" si="33"/>
        <v>2050</v>
      </c>
      <c r="CK31" s="77">
        <f t="shared" ca="1" si="34"/>
        <v>2050</v>
      </c>
      <c r="CL31" s="77">
        <f t="shared" ca="1" si="35"/>
        <v>2050</v>
      </c>
      <c r="CM31" s="77">
        <f t="shared" ca="1" si="36"/>
        <v>2050</v>
      </c>
      <c r="CN31" s="77">
        <f t="shared" ca="1" si="37"/>
        <v>2050</v>
      </c>
      <c r="CO31" s="77">
        <f t="shared" ca="1" si="38"/>
        <v>2050</v>
      </c>
      <c r="CP31" s="77">
        <f t="shared" ca="1" si="39"/>
        <v>2050</v>
      </c>
      <c r="CQ31" s="77">
        <f t="shared" ca="1" si="40"/>
        <v>2050</v>
      </c>
      <c r="CR31" s="77">
        <f t="shared" ca="1" si="41"/>
        <v>2050</v>
      </c>
      <c r="CS31" s="77">
        <f t="shared" ca="1" si="42"/>
        <v>2050</v>
      </c>
      <c r="CT31">
        <f t="shared" ca="1" si="50"/>
        <v>2050</v>
      </c>
      <c r="CU31">
        <f t="shared" ca="1" si="51"/>
        <v>2050</v>
      </c>
      <c r="CV31">
        <f t="shared" ca="1" si="52"/>
        <v>0</v>
      </c>
      <c r="CW31">
        <f t="shared" ca="1" si="52"/>
        <v>0</v>
      </c>
      <c r="CX31" s="5">
        <f t="shared" ca="1" si="43"/>
        <v>1</v>
      </c>
      <c r="CY31" s="5">
        <f t="shared" ca="1" si="44"/>
        <v>0</v>
      </c>
      <c r="CZ31" s="5">
        <f t="shared" ca="1" si="45"/>
        <v>0</v>
      </c>
      <c r="DB31">
        <f t="shared" ref="DB31:DX31" ca="1" si="98">SUMIFS($AO31:$BG31,$CA31:$CS31,"&gt;"&amp;DA$11,$CA31:$CS31,"&lt;="&amp;DB$11)</f>
        <v>0</v>
      </c>
      <c r="DC31">
        <f t="shared" ca="1" si="98"/>
        <v>0</v>
      </c>
      <c r="DD31">
        <f t="shared" ca="1" si="98"/>
        <v>0</v>
      </c>
      <c r="DE31">
        <f t="shared" ca="1" si="98"/>
        <v>0</v>
      </c>
      <c r="DF31">
        <f t="shared" ca="1" si="98"/>
        <v>0</v>
      </c>
      <c r="DG31">
        <f t="shared" ca="1" si="98"/>
        <v>0</v>
      </c>
      <c r="DH31">
        <f t="shared" ca="1" si="98"/>
        <v>0</v>
      </c>
      <c r="DI31">
        <f t="shared" ca="1" si="98"/>
        <v>0</v>
      </c>
      <c r="DJ31">
        <f t="shared" ca="1" si="98"/>
        <v>0</v>
      </c>
      <c r="DK31">
        <f t="shared" ca="1" si="98"/>
        <v>0</v>
      </c>
      <c r="DL31">
        <f t="shared" ca="1" si="98"/>
        <v>0</v>
      </c>
      <c r="DM31">
        <f t="shared" ca="1" si="98"/>
        <v>0</v>
      </c>
      <c r="DN31">
        <f t="shared" ca="1" si="98"/>
        <v>0</v>
      </c>
      <c r="DO31">
        <f t="shared" ca="1" si="98"/>
        <v>0</v>
      </c>
      <c r="DP31">
        <f t="shared" ca="1" si="98"/>
        <v>0</v>
      </c>
      <c r="DQ31">
        <f t="shared" ca="1" si="98"/>
        <v>0</v>
      </c>
      <c r="DR31">
        <f t="shared" ca="1" si="98"/>
        <v>0</v>
      </c>
      <c r="DS31">
        <f t="shared" ca="1" si="98"/>
        <v>0</v>
      </c>
      <c r="DT31">
        <f t="shared" ca="1" si="98"/>
        <v>0</v>
      </c>
      <c r="DU31">
        <f t="shared" ca="1" si="98"/>
        <v>0</v>
      </c>
      <c r="DV31">
        <f t="shared" ca="1" si="98"/>
        <v>0</v>
      </c>
      <c r="DW31">
        <f t="shared" ca="1" si="98"/>
        <v>4</v>
      </c>
      <c r="DX31">
        <f t="shared" ca="1" si="98"/>
        <v>0</v>
      </c>
      <c r="DY31">
        <f ca="1">SUM(DB31:DX31)</f>
        <v>4</v>
      </c>
      <c r="DZ31">
        <f ca="1">COUNTIF(DB31:DX31,"&gt;0")</f>
        <v>1</v>
      </c>
    </row>
    <row r="32" spans="1:130">
      <c r="A32">
        <v>20</v>
      </c>
      <c r="B32" s="3">
        <f t="shared" si="54"/>
        <v>44.738800000000005</v>
      </c>
      <c r="C32" s="53">
        <f t="shared" ref="C32:L37" si="99">MAX(MIN($A32+C$11,sp_max),0)</f>
        <v>17</v>
      </c>
      <c r="D32" s="53">
        <f t="shared" si="99"/>
        <v>17.333333333333332</v>
      </c>
      <c r="E32" s="53">
        <f t="shared" si="99"/>
        <v>17.666666666666668</v>
      </c>
      <c r="F32" s="53">
        <f t="shared" si="99"/>
        <v>18</v>
      </c>
      <c r="G32" s="53">
        <f t="shared" si="99"/>
        <v>18.333333333333332</v>
      </c>
      <c r="H32" s="53">
        <f t="shared" si="99"/>
        <v>18.666666666666668</v>
      </c>
      <c r="I32" s="53">
        <f t="shared" si="99"/>
        <v>19</v>
      </c>
      <c r="J32" s="53">
        <f t="shared" si="99"/>
        <v>19.333333333333332</v>
      </c>
      <c r="K32" s="53">
        <f t="shared" si="99"/>
        <v>19.666666666666668</v>
      </c>
      <c r="L32" s="53">
        <f t="shared" si="99"/>
        <v>20</v>
      </c>
      <c r="M32" s="53">
        <f t="shared" ref="M32:U37" si="100">MAX(MIN($A32+M$11,sp_max),0)</f>
        <v>20.333333333333332</v>
      </c>
      <c r="N32" s="53">
        <f t="shared" si="100"/>
        <v>20.666666666666668</v>
      </c>
      <c r="O32" s="53">
        <f t="shared" si="100"/>
        <v>21</v>
      </c>
      <c r="P32" s="53">
        <f t="shared" si="100"/>
        <v>21.333333333333332</v>
      </c>
      <c r="Q32" s="53">
        <f t="shared" si="100"/>
        <v>21.666666666666668</v>
      </c>
      <c r="R32" s="53">
        <f t="shared" si="100"/>
        <v>22</v>
      </c>
      <c r="S32" s="53">
        <f t="shared" si="100"/>
        <v>22.333333333333332</v>
      </c>
      <c r="T32" s="53">
        <f t="shared" si="100"/>
        <v>22.666666666666668</v>
      </c>
      <c r="U32" s="53">
        <f t="shared" si="100"/>
        <v>23</v>
      </c>
      <c r="V32" s="60">
        <f t="shared" si="93"/>
        <v>2.3032661316958821E-3</v>
      </c>
      <c r="W32" s="60">
        <f t="shared" si="93"/>
        <v>3.9063991940802463E-3</v>
      </c>
      <c r="X32" s="60">
        <f t="shared" si="93"/>
        <v>8.9204746844596759E-3</v>
      </c>
      <c r="Y32" s="60">
        <f t="shared" si="93"/>
        <v>1.8246367574581437E-2</v>
      </c>
      <c r="Z32" s="60">
        <f t="shared" si="85"/>
        <v>3.3430693684040835E-2</v>
      </c>
      <c r="AA32" s="60">
        <f t="shared" si="85"/>
        <v>5.4865303305523194E-2</v>
      </c>
      <c r="AB32" s="60">
        <f t="shared" si="85"/>
        <v>8.0655876389261777E-2</v>
      </c>
      <c r="AC32" s="60">
        <f t="shared" si="85"/>
        <v>0.10620915776234385</v>
      </c>
      <c r="AD32" s="60">
        <f t="shared" si="85"/>
        <v>0.1252786286631094</v>
      </c>
      <c r="AE32" s="60">
        <f t="shared" si="85"/>
        <v>0.13236766522180732</v>
      </c>
      <c r="AF32" s="60">
        <f t="shared" si="85"/>
        <v>0.12527862866310946</v>
      </c>
      <c r="AG32" s="60">
        <f t="shared" si="85"/>
        <v>0.10620915776234385</v>
      </c>
      <c r="AH32" s="60">
        <f t="shared" si="85"/>
        <v>8.0655876389261749E-2</v>
      </c>
      <c r="AI32" s="60">
        <f t="shared" si="85"/>
        <v>5.4865303305523194E-2</v>
      </c>
      <c r="AJ32" s="60">
        <f t="shared" si="85"/>
        <v>3.3430693684040835E-2</v>
      </c>
      <c r="AK32" s="60">
        <f t="shared" si="85"/>
        <v>1.8246367574581424E-2</v>
      </c>
      <c r="AL32" s="60">
        <f t="shared" si="85"/>
        <v>8.9204746844596672E-3</v>
      </c>
      <c r="AM32" s="60">
        <f t="shared" si="85"/>
        <v>3.9063991940803122E-3</v>
      </c>
      <c r="AN32" s="60">
        <f t="shared" si="85"/>
        <v>2.3032661316958469E-3</v>
      </c>
      <c r="AO32" s="92">
        <f t="shared" si="85"/>
        <v>9.2130645267835282E-3</v>
      </c>
      <c r="AP32" s="92">
        <f t="shared" si="85"/>
        <v>1.5625596776320985E-2</v>
      </c>
      <c r="AQ32" s="92">
        <f t="shared" si="85"/>
        <v>3.5681898737838703E-2</v>
      </c>
      <c r="AR32" s="92">
        <f t="shared" si="85"/>
        <v>7.298547029832575E-2</v>
      </c>
      <c r="AS32" s="92">
        <f t="shared" ref="AS32:BG32" si="101">AS31</f>
        <v>0.13372277473616334</v>
      </c>
      <c r="AT32" s="92">
        <f t="shared" si="101"/>
        <v>0.21946121322209278</v>
      </c>
      <c r="AU32" s="92">
        <f t="shared" si="101"/>
        <v>0.32262350555704711</v>
      </c>
      <c r="AV32" s="92">
        <f t="shared" si="101"/>
        <v>0.42483663104937541</v>
      </c>
      <c r="AW32" s="92">
        <f t="shared" si="101"/>
        <v>0.50111451465243761</v>
      </c>
      <c r="AX32" s="92">
        <f t="shared" si="101"/>
        <v>0.52947066088722927</v>
      </c>
      <c r="AY32" s="92">
        <f t="shared" si="101"/>
        <v>0.50111451465243784</v>
      </c>
      <c r="AZ32" s="92">
        <f t="shared" si="101"/>
        <v>0.42483663104937541</v>
      </c>
      <c r="BA32" s="92">
        <f t="shared" si="101"/>
        <v>0.322623505557047</v>
      </c>
      <c r="BB32" s="92">
        <f t="shared" si="101"/>
        <v>0.21946121322209278</v>
      </c>
      <c r="BC32" s="92">
        <f t="shared" si="101"/>
        <v>0.13372277473616334</v>
      </c>
      <c r="BD32" s="92">
        <f t="shared" si="101"/>
        <v>7.2985470298325694E-2</v>
      </c>
      <c r="BE32" s="92">
        <f t="shared" si="101"/>
        <v>3.5681898737838669E-2</v>
      </c>
      <c r="BF32" s="92">
        <f t="shared" si="101"/>
        <v>1.5625596776321249E-2</v>
      </c>
      <c r="BG32" s="92">
        <f t="shared" si="101"/>
        <v>9.2130645267833877E-3</v>
      </c>
      <c r="BH32" s="64">
        <f t="shared" si="85"/>
        <v>1.3498980316300933E-3</v>
      </c>
      <c r="BI32" s="64">
        <f t="shared" si="95"/>
        <v>3.8303805675897356E-3</v>
      </c>
      <c r="BJ32" s="64">
        <f t="shared" si="95"/>
        <v>9.815328628645344E-3</v>
      </c>
      <c r="BK32" s="64">
        <f t="shared" si="95"/>
        <v>2.2750131948179219E-2</v>
      </c>
      <c r="BL32" s="64">
        <f t="shared" si="87"/>
        <v>4.7790352272814703E-2</v>
      </c>
      <c r="BM32" s="64">
        <f t="shared" si="87"/>
        <v>9.1211219725867876E-2</v>
      </c>
      <c r="BN32" s="64">
        <f t="shared" si="87"/>
        <v>0.15865525393145699</v>
      </c>
      <c r="BO32" s="64">
        <f t="shared" si="87"/>
        <v>0.2524925375469228</v>
      </c>
      <c r="BP32" s="64">
        <f t="shared" si="87"/>
        <v>0.36944134018176356</v>
      </c>
      <c r="BQ32" s="64">
        <f t="shared" si="87"/>
        <v>0.5</v>
      </c>
      <c r="BR32" s="64">
        <f t="shared" si="87"/>
        <v>0.63055865981823644</v>
      </c>
      <c r="BS32" s="64">
        <f t="shared" si="87"/>
        <v>0.74750746245307709</v>
      </c>
      <c r="BT32" s="64">
        <f t="shared" si="87"/>
        <v>0.84134474606854304</v>
      </c>
      <c r="BU32" s="64">
        <f t="shared" si="87"/>
        <v>0.90878878027413212</v>
      </c>
      <c r="BV32" s="64">
        <f t="shared" si="87"/>
        <v>0.9522096477271853</v>
      </c>
      <c r="BW32" s="64">
        <f t="shared" si="87"/>
        <v>0.97724986805182079</v>
      </c>
      <c r="BX32" s="64">
        <f t="shared" si="87"/>
        <v>0.99018467137135469</v>
      </c>
      <c r="BY32" s="64">
        <f t="shared" si="87"/>
        <v>0.99616961943241022</v>
      </c>
      <c r="BZ32" s="64">
        <f t="shared" si="87"/>
        <v>0.9986501019683699</v>
      </c>
      <c r="CA32" s="77">
        <f t="shared" ca="1" si="24"/>
        <v>2050</v>
      </c>
      <c r="CB32" s="77">
        <f t="shared" ca="1" si="25"/>
        <v>2050</v>
      </c>
      <c r="CC32" s="77">
        <f t="shared" ca="1" si="26"/>
        <v>2050</v>
      </c>
      <c r="CD32" s="77">
        <f t="shared" ca="1" si="27"/>
        <v>2050</v>
      </c>
      <c r="CE32" s="77">
        <f t="shared" ca="1" si="28"/>
        <v>2050</v>
      </c>
      <c r="CF32" s="77">
        <f t="shared" ca="1" si="29"/>
        <v>2050</v>
      </c>
      <c r="CG32" s="77">
        <f t="shared" ca="1" si="30"/>
        <v>2050</v>
      </c>
      <c r="CH32" s="77">
        <f t="shared" ca="1" si="31"/>
        <v>2050</v>
      </c>
      <c r="CI32" s="77">
        <f t="shared" ca="1" si="32"/>
        <v>2050</v>
      </c>
      <c r="CJ32" s="77">
        <f t="shared" ca="1" si="33"/>
        <v>2050</v>
      </c>
      <c r="CK32" s="77">
        <f t="shared" ca="1" si="34"/>
        <v>2050</v>
      </c>
      <c r="CL32" s="77">
        <f t="shared" ca="1" si="35"/>
        <v>2050</v>
      </c>
      <c r="CM32" s="77">
        <f t="shared" ca="1" si="36"/>
        <v>2050</v>
      </c>
      <c r="CN32" s="77">
        <f t="shared" ca="1" si="37"/>
        <v>2050</v>
      </c>
      <c r="CO32" s="77">
        <f t="shared" ca="1" si="38"/>
        <v>2050</v>
      </c>
      <c r="CP32" s="77">
        <f t="shared" ca="1" si="39"/>
        <v>2050</v>
      </c>
      <c r="CQ32" s="77">
        <f t="shared" ca="1" si="40"/>
        <v>2050</v>
      </c>
      <c r="CR32" s="77">
        <f t="shared" ca="1" si="41"/>
        <v>2050</v>
      </c>
      <c r="CS32" s="77">
        <f t="shared" ca="1" si="42"/>
        <v>2050</v>
      </c>
      <c r="CT32">
        <f t="shared" ca="1" si="50"/>
        <v>2050</v>
      </c>
      <c r="CU32">
        <f t="shared" ca="1" si="51"/>
        <v>2050</v>
      </c>
      <c r="CV32">
        <f t="shared" ca="1" si="52"/>
        <v>0</v>
      </c>
      <c r="CW32">
        <f t="shared" ca="1" si="52"/>
        <v>0</v>
      </c>
      <c r="CX32" s="5">
        <f t="shared" ca="1" si="43"/>
        <v>1</v>
      </c>
      <c r="CY32" s="5">
        <f t="shared" ca="1" si="44"/>
        <v>0</v>
      </c>
      <c r="CZ32" s="5">
        <f t="shared" ca="1" si="45"/>
        <v>0</v>
      </c>
      <c r="DB32">
        <f t="shared" ref="DB32:DX32" ca="1" si="102">SUMIFS($AO32:$BG32,$CA32:$CS32,"&gt;"&amp;DA$11,$CA32:$CS32,"&lt;="&amp;DB$11)</f>
        <v>0</v>
      </c>
      <c r="DC32">
        <f t="shared" ca="1" si="102"/>
        <v>0</v>
      </c>
      <c r="DD32">
        <f t="shared" ca="1" si="102"/>
        <v>0</v>
      </c>
      <c r="DE32">
        <f t="shared" ca="1" si="102"/>
        <v>0</v>
      </c>
      <c r="DF32">
        <f t="shared" ca="1" si="102"/>
        <v>0</v>
      </c>
      <c r="DG32">
        <f t="shared" ca="1" si="102"/>
        <v>0</v>
      </c>
      <c r="DH32">
        <f t="shared" ca="1" si="102"/>
        <v>0</v>
      </c>
      <c r="DI32">
        <f t="shared" ca="1" si="102"/>
        <v>0</v>
      </c>
      <c r="DJ32">
        <f t="shared" ca="1" si="102"/>
        <v>0</v>
      </c>
      <c r="DK32">
        <f t="shared" ca="1" si="102"/>
        <v>0</v>
      </c>
      <c r="DL32">
        <f t="shared" ca="1" si="102"/>
        <v>0</v>
      </c>
      <c r="DM32">
        <f t="shared" ca="1" si="102"/>
        <v>0</v>
      </c>
      <c r="DN32">
        <f t="shared" ca="1" si="102"/>
        <v>0</v>
      </c>
      <c r="DO32">
        <f t="shared" ca="1" si="102"/>
        <v>0</v>
      </c>
      <c r="DP32">
        <f t="shared" ca="1" si="102"/>
        <v>0</v>
      </c>
      <c r="DQ32">
        <f t="shared" ca="1" si="102"/>
        <v>0</v>
      </c>
      <c r="DR32">
        <f t="shared" ca="1" si="102"/>
        <v>0</v>
      </c>
      <c r="DS32">
        <f t="shared" ca="1" si="102"/>
        <v>0</v>
      </c>
      <c r="DT32">
        <f t="shared" ca="1" si="102"/>
        <v>0</v>
      </c>
      <c r="DU32">
        <f t="shared" ca="1" si="102"/>
        <v>0</v>
      </c>
      <c r="DV32">
        <f t="shared" ca="1" si="102"/>
        <v>0</v>
      </c>
      <c r="DW32">
        <f t="shared" ca="1" si="102"/>
        <v>4</v>
      </c>
      <c r="DX32">
        <f t="shared" ca="1" si="102"/>
        <v>0</v>
      </c>
      <c r="DY32">
        <f ca="1">SUM(DB32:DX32)</f>
        <v>4</v>
      </c>
      <c r="DZ32">
        <f ca="1">COUNTIF(DB32:DX32,"&gt;0")</f>
        <v>1</v>
      </c>
    </row>
    <row r="33" spans="1:130">
      <c r="A33">
        <v>21</v>
      </c>
      <c r="B33" s="3">
        <f t="shared" si="54"/>
        <v>46.975740000000002</v>
      </c>
      <c r="C33" s="53">
        <f t="shared" si="99"/>
        <v>18</v>
      </c>
      <c r="D33" s="53">
        <f t="shared" si="99"/>
        <v>18.333333333333332</v>
      </c>
      <c r="E33" s="53">
        <f t="shared" si="99"/>
        <v>18.666666666666668</v>
      </c>
      <c r="F33" s="53">
        <f t="shared" si="99"/>
        <v>19</v>
      </c>
      <c r="G33" s="53">
        <f t="shared" si="99"/>
        <v>19.333333333333332</v>
      </c>
      <c r="H33" s="53">
        <f t="shared" si="99"/>
        <v>19.666666666666668</v>
      </c>
      <c r="I33" s="53">
        <f t="shared" si="99"/>
        <v>20</v>
      </c>
      <c r="J33" s="53">
        <f t="shared" si="99"/>
        <v>20.333333333333332</v>
      </c>
      <c r="K33" s="53">
        <f t="shared" si="99"/>
        <v>20.666666666666668</v>
      </c>
      <c r="L33" s="53">
        <f t="shared" si="99"/>
        <v>21</v>
      </c>
      <c r="M33" s="53">
        <f t="shared" si="100"/>
        <v>21.333333333333332</v>
      </c>
      <c r="N33" s="53">
        <f t="shared" si="100"/>
        <v>21.666666666666668</v>
      </c>
      <c r="O33" s="53">
        <f t="shared" si="100"/>
        <v>22</v>
      </c>
      <c r="P33" s="53">
        <f t="shared" si="100"/>
        <v>22.333333333333332</v>
      </c>
      <c r="Q33" s="53">
        <f t="shared" si="100"/>
        <v>22.666666666666668</v>
      </c>
      <c r="R33" s="53">
        <f t="shared" si="100"/>
        <v>23</v>
      </c>
      <c r="S33" s="53">
        <f t="shared" si="100"/>
        <v>23.333333333333332</v>
      </c>
      <c r="T33" s="53">
        <f t="shared" si="100"/>
        <v>23.666666666666668</v>
      </c>
      <c r="U33" s="53">
        <f t="shared" si="100"/>
        <v>24</v>
      </c>
      <c r="V33" s="60">
        <f t="shared" si="93"/>
        <v>2.3032661316958821E-3</v>
      </c>
      <c r="W33" s="60">
        <f t="shared" si="93"/>
        <v>3.9063991940802463E-3</v>
      </c>
      <c r="X33" s="60">
        <f t="shared" si="93"/>
        <v>8.9204746844596759E-3</v>
      </c>
      <c r="Y33" s="60">
        <f t="shared" si="93"/>
        <v>1.8246367574581437E-2</v>
      </c>
      <c r="Z33" s="60">
        <f t="shared" si="85"/>
        <v>3.3430693684040835E-2</v>
      </c>
      <c r="AA33" s="60">
        <f t="shared" si="85"/>
        <v>5.4865303305523194E-2</v>
      </c>
      <c r="AB33" s="60">
        <f t="shared" si="85"/>
        <v>8.0655876389261777E-2</v>
      </c>
      <c r="AC33" s="60">
        <f t="shared" si="85"/>
        <v>0.10620915776234385</v>
      </c>
      <c r="AD33" s="60">
        <f t="shared" si="85"/>
        <v>0.1252786286631094</v>
      </c>
      <c r="AE33" s="60">
        <f t="shared" si="85"/>
        <v>0.13236766522180732</v>
      </c>
      <c r="AF33" s="60">
        <f t="shared" si="85"/>
        <v>0.12527862866310946</v>
      </c>
      <c r="AG33" s="60">
        <f t="shared" si="85"/>
        <v>0.10620915776234385</v>
      </c>
      <c r="AH33" s="60">
        <f t="shared" si="85"/>
        <v>8.0655876389261749E-2</v>
      </c>
      <c r="AI33" s="60">
        <f t="shared" si="85"/>
        <v>5.4865303305523194E-2</v>
      </c>
      <c r="AJ33" s="60">
        <f t="shared" si="85"/>
        <v>3.3430693684040835E-2</v>
      </c>
      <c r="AK33" s="60">
        <f t="shared" si="85"/>
        <v>1.8246367574581424E-2</v>
      </c>
      <c r="AL33" s="60">
        <f t="shared" si="85"/>
        <v>8.9204746844596672E-3</v>
      </c>
      <c r="AM33" s="60">
        <f t="shared" si="85"/>
        <v>3.9063991940803122E-3</v>
      </c>
      <c r="AN33" s="60">
        <f t="shared" si="85"/>
        <v>2.3032661316958469E-3</v>
      </c>
      <c r="AO33" s="92">
        <f t="shared" si="85"/>
        <v>9.2130645267835282E-3</v>
      </c>
      <c r="AP33" s="92">
        <f t="shared" si="85"/>
        <v>1.5625596776320985E-2</v>
      </c>
      <c r="AQ33" s="92">
        <f t="shared" si="85"/>
        <v>3.5681898737838703E-2</v>
      </c>
      <c r="AR33" s="92">
        <f t="shared" si="85"/>
        <v>7.298547029832575E-2</v>
      </c>
      <c r="AS33" s="92">
        <f t="shared" ref="AS33:BG33" si="103">AS32</f>
        <v>0.13372277473616334</v>
      </c>
      <c r="AT33" s="92">
        <f t="shared" si="103"/>
        <v>0.21946121322209278</v>
      </c>
      <c r="AU33" s="92">
        <f t="shared" si="103"/>
        <v>0.32262350555704711</v>
      </c>
      <c r="AV33" s="92">
        <f t="shared" si="103"/>
        <v>0.42483663104937541</v>
      </c>
      <c r="AW33" s="92">
        <f t="shared" si="103"/>
        <v>0.50111451465243761</v>
      </c>
      <c r="AX33" s="92">
        <f t="shared" si="103"/>
        <v>0.52947066088722927</v>
      </c>
      <c r="AY33" s="92">
        <f t="shared" si="103"/>
        <v>0.50111451465243784</v>
      </c>
      <c r="AZ33" s="92">
        <f t="shared" si="103"/>
        <v>0.42483663104937541</v>
      </c>
      <c r="BA33" s="92">
        <f t="shared" si="103"/>
        <v>0.322623505557047</v>
      </c>
      <c r="BB33" s="92">
        <f t="shared" si="103"/>
        <v>0.21946121322209278</v>
      </c>
      <c r="BC33" s="92">
        <f t="shared" si="103"/>
        <v>0.13372277473616334</v>
      </c>
      <c r="BD33" s="92">
        <f t="shared" si="103"/>
        <v>7.2985470298325694E-2</v>
      </c>
      <c r="BE33" s="92">
        <f t="shared" si="103"/>
        <v>3.5681898737838669E-2</v>
      </c>
      <c r="BF33" s="92">
        <f t="shared" si="103"/>
        <v>1.5625596776321249E-2</v>
      </c>
      <c r="BG33" s="92">
        <f t="shared" si="103"/>
        <v>9.2130645267833877E-3</v>
      </c>
      <c r="BH33" s="64">
        <f t="shared" si="85"/>
        <v>1.3498980316300933E-3</v>
      </c>
      <c r="BI33" s="64">
        <f t="shared" si="95"/>
        <v>3.8303805675897356E-3</v>
      </c>
      <c r="BJ33" s="64">
        <f t="shared" si="95"/>
        <v>9.815328628645344E-3</v>
      </c>
      <c r="BK33" s="64">
        <f t="shared" si="95"/>
        <v>2.2750131948179219E-2</v>
      </c>
      <c r="BL33" s="64">
        <f t="shared" si="87"/>
        <v>4.7790352272814703E-2</v>
      </c>
      <c r="BM33" s="64">
        <f t="shared" si="87"/>
        <v>9.1211219725867876E-2</v>
      </c>
      <c r="BN33" s="64">
        <f t="shared" si="87"/>
        <v>0.15865525393145699</v>
      </c>
      <c r="BO33" s="64">
        <f t="shared" si="87"/>
        <v>0.2524925375469228</v>
      </c>
      <c r="BP33" s="64">
        <f t="shared" si="87"/>
        <v>0.36944134018176356</v>
      </c>
      <c r="BQ33" s="64">
        <f t="shared" si="87"/>
        <v>0.5</v>
      </c>
      <c r="BR33" s="64">
        <f t="shared" si="87"/>
        <v>0.63055865981823644</v>
      </c>
      <c r="BS33" s="64">
        <f t="shared" si="87"/>
        <v>0.74750746245307709</v>
      </c>
      <c r="BT33" s="64">
        <f t="shared" si="87"/>
        <v>0.84134474606854304</v>
      </c>
      <c r="BU33" s="64">
        <f t="shared" si="87"/>
        <v>0.90878878027413212</v>
      </c>
      <c r="BV33" s="64">
        <f t="shared" si="87"/>
        <v>0.9522096477271853</v>
      </c>
      <c r="BW33" s="64">
        <f t="shared" si="87"/>
        <v>0.97724986805182079</v>
      </c>
      <c r="BX33" s="64">
        <f t="shared" si="87"/>
        <v>0.99018467137135469</v>
      </c>
      <c r="BY33" s="64">
        <f t="shared" si="87"/>
        <v>0.99616961943241022</v>
      </c>
      <c r="BZ33" s="64">
        <f t="shared" si="87"/>
        <v>0.9986501019683699</v>
      </c>
      <c r="CA33" s="77">
        <f t="shared" ca="1" si="24"/>
        <v>2050</v>
      </c>
      <c r="CB33" s="77">
        <f t="shared" ca="1" si="25"/>
        <v>2050</v>
      </c>
      <c r="CC33" s="77">
        <f t="shared" ca="1" si="26"/>
        <v>2050</v>
      </c>
      <c r="CD33" s="77">
        <f t="shared" ca="1" si="27"/>
        <v>2050</v>
      </c>
      <c r="CE33" s="77">
        <f t="shared" ca="1" si="28"/>
        <v>2050</v>
      </c>
      <c r="CF33" s="77">
        <f t="shared" ca="1" si="29"/>
        <v>2050</v>
      </c>
      <c r="CG33" s="77">
        <f t="shared" ca="1" si="30"/>
        <v>2050</v>
      </c>
      <c r="CH33" s="77">
        <f t="shared" ca="1" si="31"/>
        <v>2050</v>
      </c>
      <c r="CI33" s="77">
        <f t="shared" ca="1" si="32"/>
        <v>2050</v>
      </c>
      <c r="CJ33" s="77">
        <f t="shared" ca="1" si="33"/>
        <v>2050</v>
      </c>
      <c r="CK33" s="77">
        <f t="shared" ca="1" si="34"/>
        <v>2050</v>
      </c>
      <c r="CL33" s="77">
        <f t="shared" ca="1" si="35"/>
        <v>2050</v>
      </c>
      <c r="CM33" s="77">
        <f t="shared" ca="1" si="36"/>
        <v>2050</v>
      </c>
      <c r="CN33" s="77">
        <f t="shared" ca="1" si="37"/>
        <v>2050</v>
      </c>
      <c r="CO33" s="77">
        <f t="shared" ca="1" si="38"/>
        <v>2050</v>
      </c>
      <c r="CP33" s="77">
        <f t="shared" ca="1" si="39"/>
        <v>2050</v>
      </c>
      <c r="CQ33" s="77">
        <f t="shared" ca="1" si="40"/>
        <v>2050</v>
      </c>
      <c r="CR33" s="77">
        <f t="shared" ca="1" si="41"/>
        <v>2050</v>
      </c>
      <c r="CS33" s="77">
        <f t="shared" ca="1" si="42"/>
        <v>2050</v>
      </c>
      <c r="CT33">
        <f t="shared" ca="1" si="50"/>
        <v>2050</v>
      </c>
      <c r="CU33">
        <f t="shared" ca="1" si="51"/>
        <v>2050</v>
      </c>
      <c r="CV33">
        <f t="shared" ca="1" si="52"/>
        <v>0</v>
      </c>
      <c r="CW33">
        <f t="shared" ca="1" si="52"/>
        <v>0</v>
      </c>
      <c r="CX33" s="5">
        <f t="shared" ca="1" si="43"/>
        <v>1</v>
      </c>
      <c r="CY33" s="5">
        <f t="shared" ca="1" si="44"/>
        <v>0</v>
      </c>
      <c r="CZ33" s="5">
        <f t="shared" ca="1" si="45"/>
        <v>0</v>
      </c>
      <c r="DB33">
        <f t="shared" ref="DB33:DX33" ca="1" si="104">SUMIFS($AO33:$BG33,$CA33:$CS33,"&gt;"&amp;DA$11,$CA33:$CS33,"&lt;="&amp;DB$11)</f>
        <v>0</v>
      </c>
      <c r="DC33">
        <f t="shared" ca="1" si="104"/>
        <v>0</v>
      </c>
      <c r="DD33">
        <f t="shared" ca="1" si="104"/>
        <v>0</v>
      </c>
      <c r="DE33">
        <f t="shared" ca="1" si="104"/>
        <v>0</v>
      </c>
      <c r="DF33">
        <f t="shared" ca="1" si="104"/>
        <v>0</v>
      </c>
      <c r="DG33">
        <f t="shared" ca="1" si="104"/>
        <v>0</v>
      </c>
      <c r="DH33">
        <f t="shared" ca="1" si="104"/>
        <v>0</v>
      </c>
      <c r="DI33">
        <f t="shared" ca="1" si="104"/>
        <v>0</v>
      </c>
      <c r="DJ33">
        <f t="shared" ca="1" si="104"/>
        <v>0</v>
      </c>
      <c r="DK33">
        <f t="shared" ca="1" si="104"/>
        <v>0</v>
      </c>
      <c r="DL33">
        <f t="shared" ca="1" si="104"/>
        <v>0</v>
      </c>
      <c r="DM33">
        <f t="shared" ca="1" si="104"/>
        <v>0</v>
      </c>
      <c r="DN33">
        <f t="shared" ca="1" si="104"/>
        <v>0</v>
      </c>
      <c r="DO33">
        <f t="shared" ca="1" si="104"/>
        <v>0</v>
      </c>
      <c r="DP33">
        <f t="shared" ca="1" si="104"/>
        <v>0</v>
      </c>
      <c r="DQ33">
        <f t="shared" ca="1" si="104"/>
        <v>0</v>
      </c>
      <c r="DR33">
        <f t="shared" ca="1" si="104"/>
        <v>0</v>
      </c>
      <c r="DS33">
        <f t="shared" ca="1" si="104"/>
        <v>0</v>
      </c>
      <c r="DT33">
        <f t="shared" ca="1" si="104"/>
        <v>0</v>
      </c>
      <c r="DU33">
        <f t="shared" ca="1" si="104"/>
        <v>0</v>
      </c>
      <c r="DV33">
        <f t="shared" ca="1" si="104"/>
        <v>0</v>
      </c>
      <c r="DW33">
        <f t="shared" ca="1" si="104"/>
        <v>4</v>
      </c>
      <c r="DX33">
        <f t="shared" ca="1" si="104"/>
        <v>0</v>
      </c>
      <c r="DY33">
        <f ca="1">SUM(DB33:DX33)</f>
        <v>4</v>
      </c>
      <c r="DZ33">
        <f ca="1">COUNTIF(DB33:DX33,"&gt;0")</f>
        <v>1</v>
      </c>
    </row>
    <row r="34" spans="1:130">
      <c r="A34">
        <v>22</v>
      </c>
      <c r="B34" s="3">
        <f t="shared" si="54"/>
        <v>49.212680000000006</v>
      </c>
      <c r="C34" s="53">
        <f t="shared" si="99"/>
        <v>19</v>
      </c>
      <c r="D34" s="53">
        <f t="shared" si="99"/>
        <v>19.333333333333332</v>
      </c>
      <c r="E34" s="53">
        <f t="shared" si="99"/>
        <v>19.666666666666668</v>
      </c>
      <c r="F34" s="53">
        <f t="shared" si="99"/>
        <v>20</v>
      </c>
      <c r="G34" s="53">
        <f t="shared" si="99"/>
        <v>20.333333333333332</v>
      </c>
      <c r="H34" s="53">
        <f t="shared" si="99"/>
        <v>20.666666666666668</v>
      </c>
      <c r="I34" s="53">
        <f t="shared" si="99"/>
        <v>21</v>
      </c>
      <c r="J34" s="53">
        <f t="shared" si="99"/>
        <v>21.333333333333332</v>
      </c>
      <c r="K34" s="53">
        <f t="shared" si="99"/>
        <v>21.666666666666668</v>
      </c>
      <c r="L34" s="53">
        <f t="shared" si="99"/>
        <v>22</v>
      </c>
      <c r="M34" s="53">
        <f t="shared" si="100"/>
        <v>22.333333333333332</v>
      </c>
      <c r="N34" s="53">
        <f t="shared" si="100"/>
        <v>22.666666666666668</v>
      </c>
      <c r="O34" s="53">
        <f t="shared" si="100"/>
        <v>23</v>
      </c>
      <c r="P34" s="53">
        <f t="shared" si="100"/>
        <v>23.333333333333332</v>
      </c>
      <c r="Q34" s="53">
        <f t="shared" si="100"/>
        <v>23.666666666666668</v>
      </c>
      <c r="R34" s="53">
        <f t="shared" si="100"/>
        <v>24</v>
      </c>
      <c r="S34" s="53">
        <f t="shared" si="100"/>
        <v>24.333333333333332</v>
      </c>
      <c r="T34" s="53">
        <f t="shared" si="100"/>
        <v>24.666666666666668</v>
      </c>
      <c r="U34" s="53">
        <f t="shared" si="100"/>
        <v>25</v>
      </c>
      <c r="V34" s="60">
        <f t="shared" si="93"/>
        <v>2.3032661316958821E-3</v>
      </c>
      <c r="W34" s="60">
        <f t="shared" si="93"/>
        <v>3.9063991940802463E-3</v>
      </c>
      <c r="X34" s="60">
        <f t="shared" si="93"/>
        <v>8.9204746844596759E-3</v>
      </c>
      <c r="Y34" s="60">
        <f t="shared" si="93"/>
        <v>1.8246367574581437E-2</v>
      </c>
      <c r="Z34" s="60">
        <f t="shared" si="85"/>
        <v>3.3430693684040835E-2</v>
      </c>
      <c r="AA34" s="60">
        <f t="shared" si="85"/>
        <v>5.4865303305523194E-2</v>
      </c>
      <c r="AB34" s="60">
        <f t="shared" si="85"/>
        <v>8.0655876389261777E-2</v>
      </c>
      <c r="AC34" s="60">
        <f t="shared" si="85"/>
        <v>0.10620915776234385</v>
      </c>
      <c r="AD34" s="60">
        <f t="shared" si="85"/>
        <v>0.1252786286631094</v>
      </c>
      <c r="AE34" s="60">
        <f t="shared" si="85"/>
        <v>0.13236766522180732</v>
      </c>
      <c r="AF34" s="60">
        <f t="shared" si="85"/>
        <v>0.12527862866310946</v>
      </c>
      <c r="AG34" s="60">
        <f t="shared" si="85"/>
        <v>0.10620915776234385</v>
      </c>
      <c r="AH34" s="60">
        <f t="shared" si="85"/>
        <v>8.0655876389261749E-2</v>
      </c>
      <c r="AI34" s="60">
        <f t="shared" si="85"/>
        <v>5.4865303305523194E-2</v>
      </c>
      <c r="AJ34" s="60">
        <f t="shared" si="85"/>
        <v>3.3430693684040835E-2</v>
      </c>
      <c r="AK34" s="60">
        <f t="shared" si="85"/>
        <v>1.8246367574581424E-2</v>
      </c>
      <c r="AL34" s="60">
        <f t="shared" si="85"/>
        <v>8.9204746844596672E-3</v>
      </c>
      <c r="AM34" s="60">
        <f t="shared" si="85"/>
        <v>3.9063991940803122E-3</v>
      </c>
      <c r="AN34" s="60">
        <f t="shared" si="85"/>
        <v>2.3032661316958469E-3</v>
      </c>
      <c r="AO34" s="92">
        <f t="shared" si="85"/>
        <v>9.2130645267835282E-3</v>
      </c>
      <c r="AP34" s="92">
        <f t="shared" si="85"/>
        <v>1.5625596776320985E-2</v>
      </c>
      <c r="AQ34" s="92">
        <f t="shared" si="85"/>
        <v>3.5681898737838703E-2</v>
      </c>
      <c r="AR34" s="92">
        <f t="shared" si="85"/>
        <v>7.298547029832575E-2</v>
      </c>
      <c r="AS34" s="92">
        <f t="shared" ref="AS34:BG34" si="105">AS33</f>
        <v>0.13372277473616334</v>
      </c>
      <c r="AT34" s="92">
        <f t="shared" si="105"/>
        <v>0.21946121322209278</v>
      </c>
      <c r="AU34" s="92">
        <f t="shared" si="105"/>
        <v>0.32262350555704711</v>
      </c>
      <c r="AV34" s="92">
        <f t="shared" si="105"/>
        <v>0.42483663104937541</v>
      </c>
      <c r="AW34" s="92">
        <f t="shared" si="105"/>
        <v>0.50111451465243761</v>
      </c>
      <c r="AX34" s="92">
        <f t="shared" si="105"/>
        <v>0.52947066088722927</v>
      </c>
      <c r="AY34" s="92">
        <f t="shared" si="105"/>
        <v>0.50111451465243784</v>
      </c>
      <c r="AZ34" s="92">
        <f t="shared" si="105"/>
        <v>0.42483663104937541</v>
      </c>
      <c r="BA34" s="92">
        <f t="shared" si="105"/>
        <v>0.322623505557047</v>
      </c>
      <c r="BB34" s="92">
        <f t="shared" si="105"/>
        <v>0.21946121322209278</v>
      </c>
      <c r="BC34" s="92">
        <f t="shared" si="105"/>
        <v>0.13372277473616334</v>
      </c>
      <c r="BD34" s="92">
        <f t="shared" si="105"/>
        <v>7.2985470298325694E-2</v>
      </c>
      <c r="BE34" s="92">
        <f t="shared" si="105"/>
        <v>3.5681898737838669E-2</v>
      </c>
      <c r="BF34" s="92">
        <f t="shared" si="105"/>
        <v>1.5625596776321249E-2</v>
      </c>
      <c r="BG34" s="92">
        <f t="shared" si="105"/>
        <v>9.2130645267833877E-3</v>
      </c>
      <c r="BH34" s="64">
        <f t="shared" si="85"/>
        <v>1.3498980316300933E-3</v>
      </c>
      <c r="BI34" s="64">
        <f t="shared" si="95"/>
        <v>3.8303805675897356E-3</v>
      </c>
      <c r="BJ34" s="64">
        <f t="shared" si="95"/>
        <v>9.815328628645344E-3</v>
      </c>
      <c r="BK34" s="64">
        <f t="shared" si="95"/>
        <v>2.2750131948179219E-2</v>
      </c>
      <c r="BL34" s="64">
        <f t="shared" si="87"/>
        <v>4.7790352272814703E-2</v>
      </c>
      <c r="BM34" s="64">
        <f t="shared" si="87"/>
        <v>9.1211219725867876E-2</v>
      </c>
      <c r="BN34" s="64">
        <f t="shared" si="87"/>
        <v>0.15865525393145699</v>
      </c>
      <c r="BO34" s="64">
        <f t="shared" si="87"/>
        <v>0.2524925375469228</v>
      </c>
      <c r="BP34" s="64">
        <f t="shared" si="87"/>
        <v>0.36944134018176356</v>
      </c>
      <c r="BQ34" s="64">
        <f t="shared" si="87"/>
        <v>0.5</v>
      </c>
      <c r="BR34" s="64">
        <f t="shared" si="87"/>
        <v>0.63055865981823644</v>
      </c>
      <c r="BS34" s="64">
        <f t="shared" si="87"/>
        <v>0.74750746245307709</v>
      </c>
      <c r="BT34" s="64">
        <f t="shared" si="87"/>
        <v>0.84134474606854304</v>
      </c>
      <c r="BU34" s="64">
        <f t="shared" si="87"/>
        <v>0.90878878027413212</v>
      </c>
      <c r="BV34" s="64">
        <f t="shared" si="87"/>
        <v>0.9522096477271853</v>
      </c>
      <c r="BW34" s="64">
        <f t="shared" si="87"/>
        <v>0.97724986805182079</v>
      </c>
      <c r="BX34" s="64">
        <f t="shared" si="87"/>
        <v>0.99018467137135469</v>
      </c>
      <c r="BY34" s="64">
        <f t="shared" si="87"/>
        <v>0.99616961943241022</v>
      </c>
      <c r="BZ34" s="64">
        <f t="shared" si="87"/>
        <v>0.9986501019683699</v>
      </c>
      <c r="CA34" s="77">
        <f t="shared" ca="1" si="24"/>
        <v>2050</v>
      </c>
      <c r="CB34" s="77">
        <f t="shared" ca="1" si="25"/>
        <v>2050</v>
      </c>
      <c r="CC34" s="77">
        <f t="shared" ca="1" si="26"/>
        <v>2050</v>
      </c>
      <c r="CD34" s="77">
        <f t="shared" ca="1" si="27"/>
        <v>2050</v>
      </c>
      <c r="CE34" s="77">
        <f t="shared" ca="1" si="28"/>
        <v>2050</v>
      </c>
      <c r="CF34" s="77">
        <f t="shared" ca="1" si="29"/>
        <v>2050</v>
      </c>
      <c r="CG34" s="77">
        <f t="shared" ca="1" si="30"/>
        <v>2050</v>
      </c>
      <c r="CH34" s="77">
        <f t="shared" ca="1" si="31"/>
        <v>2050</v>
      </c>
      <c r="CI34" s="77">
        <f t="shared" ca="1" si="32"/>
        <v>2050</v>
      </c>
      <c r="CJ34" s="77">
        <f t="shared" ca="1" si="33"/>
        <v>2050</v>
      </c>
      <c r="CK34" s="77">
        <f t="shared" ca="1" si="34"/>
        <v>2050</v>
      </c>
      <c r="CL34" s="77">
        <f t="shared" ca="1" si="35"/>
        <v>2050</v>
      </c>
      <c r="CM34" s="77">
        <f t="shared" ca="1" si="36"/>
        <v>2050</v>
      </c>
      <c r="CN34" s="77">
        <f t="shared" ca="1" si="37"/>
        <v>2050</v>
      </c>
      <c r="CO34" s="77">
        <f t="shared" ca="1" si="38"/>
        <v>2050</v>
      </c>
      <c r="CP34" s="77">
        <f t="shared" ca="1" si="39"/>
        <v>2050</v>
      </c>
      <c r="CQ34" s="77">
        <f t="shared" ca="1" si="40"/>
        <v>2050</v>
      </c>
      <c r="CR34" s="77">
        <f t="shared" ca="1" si="41"/>
        <v>2050</v>
      </c>
      <c r="CS34" s="77">
        <f t="shared" ca="1" si="42"/>
        <v>2050</v>
      </c>
      <c r="CT34">
        <f t="shared" ca="1" si="50"/>
        <v>2050</v>
      </c>
      <c r="CU34">
        <f t="shared" ca="1" si="51"/>
        <v>2050</v>
      </c>
      <c r="CV34">
        <f t="shared" ca="1" si="52"/>
        <v>0</v>
      </c>
      <c r="CW34">
        <f t="shared" ca="1" si="52"/>
        <v>0</v>
      </c>
      <c r="CX34" s="5">
        <f t="shared" ca="1" si="43"/>
        <v>1</v>
      </c>
      <c r="CY34" s="5">
        <f t="shared" ca="1" si="44"/>
        <v>0</v>
      </c>
      <c r="CZ34" s="5">
        <f t="shared" ca="1" si="45"/>
        <v>0</v>
      </c>
      <c r="DB34">
        <f t="shared" ref="DB34:DX34" ca="1" si="106">SUMIFS($AO34:$BG34,$CA34:$CS34,"&gt;"&amp;DA$11,$CA34:$CS34,"&lt;="&amp;DB$11)</f>
        <v>0</v>
      </c>
      <c r="DC34">
        <f t="shared" ca="1" si="106"/>
        <v>0</v>
      </c>
      <c r="DD34">
        <f t="shared" ca="1" si="106"/>
        <v>0</v>
      </c>
      <c r="DE34">
        <f t="shared" ca="1" si="106"/>
        <v>0</v>
      </c>
      <c r="DF34">
        <f t="shared" ca="1" si="106"/>
        <v>0</v>
      </c>
      <c r="DG34">
        <f t="shared" ca="1" si="106"/>
        <v>0</v>
      </c>
      <c r="DH34">
        <f t="shared" ca="1" si="106"/>
        <v>0</v>
      </c>
      <c r="DI34">
        <f t="shared" ca="1" si="106"/>
        <v>0</v>
      </c>
      <c r="DJ34">
        <f t="shared" ca="1" si="106"/>
        <v>0</v>
      </c>
      <c r="DK34">
        <f t="shared" ca="1" si="106"/>
        <v>0</v>
      </c>
      <c r="DL34">
        <f t="shared" ca="1" si="106"/>
        <v>0</v>
      </c>
      <c r="DM34">
        <f t="shared" ca="1" si="106"/>
        <v>0</v>
      </c>
      <c r="DN34">
        <f t="shared" ca="1" si="106"/>
        <v>0</v>
      </c>
      <c r="DO34">
        <f t="shared" ca="1" si="106"/>
        <v>0</v>
      </c>
      <c r="DP34">
        <f t="shared" ca="1" si="106"/>
        <v>0</v>
      </c>
      <c r="DQ34">
        <f t="shared" ca="1" si="106"/>
        <v>0</v>
      </c>
      <c r="DR34">
        <f t="shared" ca="1" si="106"/>
        <v>0</v>
      </c>
      <c r="DS34">
        <f t="shared" ca="1" si="106"/>
        <v>0</v>
      </c>
      <c r="DT34">
        <f t="shared" ca="1" si="106"/>
        <v>0</v>
      </c>
      <c r="DU34">
        <f t="shared" ca="1" si="106"/>
        <v>0</v>
      </c>
      <c r="DV34">
        <f t="shared" ca="1" si="106"/>
        <v>0</v>
      </c>
      <c r="DW34">
        <f t="shared" ca="1" si="106"/>
        <v>4</v>
      </c>
      <c r="DX34">
        <f t="shared" ca="1" si="106"/>
        <v>0</v>
      </c>
      <c r="DY34">
        <f ca="1">SUM(DB34:DX34)</f>
        <v>4</v>
      </c>
      <c r="DZ34">
        <f ca="1">COUNTIF(DB34:DX34,"&gt;0")</f>
        <v>1</v>
      </c>
    </row>
    <row r="35" spans="1:130">
      <c r="A35">
        <v>23</v>
      </c>
      <c r="B35" s="3">
        <f t="shared" si="54"/>
        <v>51.449620000000003</v>
      </c>
      <c r="C35" s="53">
        <f t="shared" si="99"/>
        <v>20</v>
      </c>
      <c r="D35" s="53">
        <f t="shared" si="99"/>
        <v>20.333333333333332</v>
      </c>
      <c r="E35" s="53">
        <f t="shared" si="99"/>
        <v>20.666666666666668</v>
      </c>
      <c r="F35" s="53">
        <f t="shared" si="99"/>
        <v>21</v>
      </c>
      <c r="G35" s="53">
        <f t="shared" si="99"/>
        <v>21.333333333333332</v>
      </c>
      <c r="H35" s="53">
        <f t="shared" si="99"/>
        <v>21.666666666666668</v>
      </c>
      <c r="I35" s="53">
        <f t="shared" si="99"/>
        <v>22</v>
      </c>
      <c r="J35" s="53">
        <f t="shared" si="99"/>
        <v>22.333333333333332</v>
      </c>
      <c r="K35" s="53">
        <f t="shared" si="99"/>
        <v>22.666666666666668</v>
      </c>
      <c r="L35" s="53">
        <f t="shared" si="99"/>
        <v>23</v>
      </c>
      <c r="M35" s="53">
        <f t="shared" si="100"/>
        <v>23.333333333333332</v>
      </c>
      <c r="N35" s="53">
        <f t="shared" si="100"/>
        <v>23.666666666666668</v>
      </c>
      <c r="O35" s="53">
        <f t="shared" si="100"/>
        <v>24</v>
      </c>
      <c r="P35" s="53">
        <f t="shared" si="100"/>
        <v>24.333333333333332</v>
      </c>
      <c r="Q35" s="53">
        <f t="shared" si="100"/>
        <v>24.666666666666668</v>
      </c>
      <c r="R35" s="53">
        <f t="shared" si="100"/>
        <v>25</v>
      </c>
      <c r="S35" s="53">
        <f t="shared" si="100"/>
        <v>25</v>
      </c>
      <c r="T35" s="53">
        <f t="shared" si="100"/>
        <v>25</v>
      </c>
      <c r="U35" s="53">
        <f t="shared" si="100"/>
        <v>25</v>
      </c>
      <c r="V35" s="60">
        <f t="shared" si="93"/>
        <v>2.3032661316958821E-3</v>
      </c>
      <c r="W35" s="60">
        <f t="shared" si="93"/>
        <v>3.9063991940802463E-3</v>
      </c>
      <c r="X35" s="60">
        <f t="shared" si="93"/>
        <v>8.9204746844596759E-3</v>
      </c>
      <c r="Y35" s="60">
        <f t="shared" si="93"/>
        <v>1.8246367574581437E-2</v>
      </c>
      <c r="Z35" s="60">
        <f t="shared" si="85"/>
        <v>3.3430693684040835E-2</v>
      </c>
      <c r="AA35" s="60">
        <f t="shared" si="85"/>
        <v>5.4865303305523194E-2</v>
      </c>
      <c r="AB35" s="60">
        <f t="shared" si="85"/>
        <v>8.0655876389261777E-2</v>
      </c>
      <c r="AC35" s="60">
        <f t="shared" si="85"/>
        <v>0.10620915776234385</v>
      </c>
      <c r="AD35" s="60">
        <f t="shared" si="85"/>
        <v>0.1252786286631094</v>
      </c>
      <c r="AE35" s="60">
        <f t="shared" si="85"/>
        <v>0.13236766522180732</v>
      </c>
      <c r="AF35" s="60">
        <f t="shared" si="85"/>
        <v>0.12527862866310946</v>
      </c>
      <c r="AG35" s="60">
        <f t="shared" si="85"/>
        <v>0.10620915776234385</v>
      </c>
      <c r="AH35" s="60">
        <f t="shared" si="85"/>
        <v>8.0655876389261749E-2</v>
      </c>
      <c r="AI35" s="60">
        <f t="shared" si="85"/>
        <v>5.4865303305523194E-2</v>
      </c>
      <c r="AJ35" s="60">
        <f t="shared" si="85"/>
        <v>3.3430693684040835E-2</v>
      </c>
      <c r="AK35" s="60">
        <f t="shared" si="85"/>
        <v>1.8246367574581424E-2</v>
      </c>
      <c r="AL35" s="60">
        <f t="shared" si="85"/>
        <v>8.9204746844596672E-3</v>
      </c>
      <c r="AM35" s="60">
        <f t="shared" si="85"/>
        <v>3.9063991940803122E-3</v>
      </c>
      <c r="AN35" s="60">
        <f t="shared" si="85"/>
        <v>2.3032661316958469E-3</v>
      </c>
      <c r="AO35" s="92">
        <f t="shared" si="85"/>
        <v>9.2130645267835282E-3</v>
      </c>
      <c r="AP35" s="92">
        <f t="shared" si="85"/>
        <v>1.5625596776320985E-2</v>
      </c>
      <c r="AQ35" s="92">
        <f t="shared" si="85"/>
        <v>3.5681898737838703E-2</v>
      </c>
      <c r="AR35" s="92">
        <f t="shared" si="85"/>
        <v>7.298547029832575E-2</v>
      </c>
      <c r="AS35" s="92">
        <f t="shared" ref="AS35:BG35" si="107">AS34</f>
        <v>0.13372277473616334</v>
      </c>
      <c r="AT35" s="92">
        <f t="shared" si="107"/>
        <v>0.21946121322209278</v>
      </c>
      <c r="AU35" s="92">
        <f t="shared" si="107"/>
        <v>0.32262350555704711</v>
      </c>
      <c r="AV35" s="92">
        <f t="shared" si="107"/>
        <v>0.42483663104937541</v>
      </c>
      <c r="AW35" s="92">
        <f t="shared" si="107"/>
        <v>0.50111451465243761</v>
      </c>
      <c r="AX35" s="92">
        <f t="shared" si="107"/>
        <v>0.52947066088722927</v>
      </c>
      <c r="AY35" s="92">
        <f t="shared" si="107"/>
        <v>0.50111451465243784</v>
      </c>
      <c r="AZ35" s="92">
        <f t="shared" si="107"/>
        <v>0.42483663104937541</v>
      </c>
      <c r="BA35" s="92">
        <f t="shared" si="107"/>
        <v>0.322623505557047</v>
      </c>
      <c r="BB35" s="92">
        <f t="shared" si="107"/>
        <v>0.21946121322209278</v>
      </c>
      <c r="BC35" s="92">
        <f t="shared" si="107"/>
        <v>0.13372277473616334</v>
      </c>
      <c r="BD35" s="92">
        <f t="shared" si="107"/>
        <v>7.2985470298325694E-2</v>
      </c>
      <c r="BE35" s="92">
        <f t="shared" si="107"/>
        <v>3.5681898737838669E-2</v>
      </c>
      <c r="BF35" s="92">
        <f t="shared" si="107"/>
        <v>1.5625596776321249E-2</v>
      </c>
      <c r="BG35" s="92">
        <f t="shared" si="107"/>
        <v>9.2130645267833877E-3</v>
      </c>
      <c r="BH35" s="64">
        <f t="shared" si="85"/>
        <v>1.3498980316300933E-3</v>
      </c>
      <c r="BI35" s="64">
        <f t="shared" si="95"/>
        <v>3.8303805675897356E-3</v>
      </c>
      <c r="BJ35" s="64">
        <f t="shared" si="95"/>
        <v>9.815328628645344E-3</v>
      </c>
      <c r="BK35" s="64">
        <f t="shared" si="95"/>
        <v>2.2750131948179219E-2</v>
      </c>
      <c r="BL35" s="64">
        <f t="shared" si="87"/>
        <v>4.7790352272814703E-2</v>
      </c>
      <c r="BM35" s="64">
        <f t="shared" si="87"/>
        <v>9.1211219725867876E-2</v>
      </c>
      <c r="BN35" s="64">
        <f t="shared" si="87"/>
        <v>0.15865525393145699</v>
      </c>
      <c r="BO35" s="64">
        <f t="shared" si="87"/>
        <v>0.2524925375469228</v>
      </c>
      <c r="BP35" s="64">
        <f t="shared" si="87"/>
        <v>0.36944134018176356</v>
      </c>
      <c r="BQ35" s="64">
        <f t="shared" si="87"/>
        <v>0.5</v>
      </c>
      <c r="BR35" s="64">
        <f t="shared" si="87"/>
        <v>0.63055865981823644</v>
      </c>
      <c r="BS35" s="64">
        <f t="shared" si="87"/>
        <v>0.74750746245307709</v>
      </c>
      <c r="BT35" s="64">
        <f t="shared" si="87"/>
        <v>0.84134474606854304</v>
      </c>
      <c r="BU35" s="64">
        <f t="shared" si="87"/>
        <v>0.90878878027413212</v>
      </c>
      <c r="BV35" s="64">
        <f t="shared" si="87"/>
        <v>0.9522096477271853</v>
      </c>
      <c r="BW35" s="64">
        <f t="shared" si="87"/>
        <v>0.97724986805182079</v>
      </c>
      <c r="BX35" s="64">
        <f t="shared" si="87"/>
        <v>0.99018467137135469</v>
      </c>
      <c r="BY35" s="64">
        <f t="shared" si="87"/>
        <v>0.99616961943241022</v>
      </c>
      <c r="BZ35" s="64">
        <f t="shared" si="87"/>
        <v>0.9986501019683699</v>
      </c>
      <c r="CA35" s="77">
        <f t="shared" ca="1" si="24"/>
        <v>2050</v>
      </c>
      <c r="CB35" s="77">
        <f t="shared" ca="1" si="25"/>
        <v>2050</v>
      </c>
      <c r="CC35" s="77">
        <f t="shared" ca="1" si="26"/>
        <v>2050</v>
      </c>
      <c r="CD35" s="77">
        <f t="shared" ca="1" si="27"/>
        <v>2050</v>
      </c>
      <c r="CE35" s="77">
        <f t="shared" ca="1" si="28"/>
        <v>2050</v>
      </c>
      <c r="CF35" s="77">
        <f t="shared" ca="1" si="29"/>
        <v>2050</v>
      </c>
      <c r="CG35" s="77">
        <f t="shared" ca="1" si="30"/>
        <v>2050</v>
      </c>
      <c r="CH35" s="77">
        <f t="shared" ca="1" si="31"/>
        <v>2050</v>
      </c>
      <c r="CI35" s="77">
        <f t="shared" ca="1" si="32"/>
        <v>2050</v>
      </c>
      <c r="CJ35" s="77">
        <f t="shared" ca="1" si="33"/>
        <v>2050</v>
      </c>
      <c r="CK35" s="77">
        <f t="shared" ca="1" si="34"/>
        <v>2050</v>
      </c>
      <c r="CL35" s="77">
        <f t="shared" ca="1" si="35"/>
        <v>2050</v>
      </c>
      <c r="CM35" s="77">
        <f t="shared" ca="1" si="36"/>
        <v>2050</v>
      </c>
      <c r="CN35" s="77">
        <f t="shared" ca="1" si="37"/>
        <v>2050</v>
      </c>
      <c r="CO35" s="77">
        <f t="shared" ca="1" si="38"/>
        <v>2050</v>
      </c>
      <c r="CP35" s="77">
        <f t="shared" ca="1" si="39"/>
        <v>2050</v>
      </c>
      <c r="CQ35" s="77">
        <f t="shared" ca="1" si="40"/>
        <v>2050</v>
      </c>
      <c r="CR35" s="77">
        <f t="shared" ca="1" si="41"/>
        <v>2050</v>
      </c>
      <c r="CS35" s="77">
        <f t="shared" ca="1" si="42"/>
        <v>2050</v>
      </c>
      <c r="CT35">
        <f t="shared" ca="1" si="50"/>
        <v>2050</v>
      </c>
      <c r="CU35">
        <f t="shared" ca="1" si="51"/>
        <v>2050</v>
      </c>
      <c r="CV35">
        <f t="shared" ca="1" si="52"/>
        <v>0</v>
      </c>
      <c r="CW35">
        <f t="shared" ca="1" si="52"/>
        <v>0</v>
      </c>
      <c r="CX35" s="5">
        <f t="shared" ca="1" si="43"/>
        <v>1</v>
      </c>
      <c r="CY35" s="5">
        <f t="shared" ca="1" si="44"/>
        <v>0</v>
      </c>
      <c r="CZ35" s="5">
        <f t="shared" ca="1" si="45"/>
        <v>0</v>
      </c>
      <c r="DB35">
        <f t="shared" ref="DB35:DX35" ca="1" si="108">SUMIFS($AO35:$BG35,$CA35:$CS35,"&gt;"&amp;DA$11,$CA35:$CS35,"&lt;="&amp;DB$11)</f>
        <v>0</v>
      </c>
      <c r="DC35">
        <f t="shared" ca="1" si="108"/>
        <v>0</v>
      </c>
      <c r="DD35">
        <f t="shared" ca="1" si="108"/>
        <v>0</v>
      </c>
      <c r="DE35">
        <f t="shared" ca="1" si="108"/>
        <v>0</v>
      </c>
      <c r="DF35">
        <f t="shared" ca="1" si="108"/>
        <v>0</v>
      </c>
      <c r="DG35">
        <f t="shared" ca="1" si="108"/>
        <v>0</v>
      </c>
      <c r="DH35">
        <f t="shared" ca="1" si="108"/>
        <v>0</v>
      </c>
      <c r="DI35">
        <f t="shared" ca="1" si="108"/>
        <v>0</v>
      </c>
      <c r="DJ35">
        <f t="shared" ca="1" si="108"/>
        <v>0</v>
      </c>
      <c r="DK35">
        <f t="shared" ca="1" si="108"/>
        <v>0</v>
      </c>
      <c r="DL35">
        <f t="shared" ca="1" si="108"/>
        <v>0</v>
      </c>
      <c r="DM35">
        <f t="shared" ca="1" si="108"/>
        <v>0</v>
      </c>
      <c r="DN35">
        <f t="shared" ca="1" si="108"/>
        <v>0</v>
      </c>
      <c r="DO35">
        <f t="shared" ca="1" si="108"/>
        <v>0</v>
      </c>
      <c r="DP35">
        <f t="shared" ca="1" si="108"/>
        <v>0</v>
      </c>
      <c r="DQ35">
        <f t="shared" ca="1" si="108"/>
        <v>0</v>
      </c>
      <c r="DR35">
        <f t="shared" ca="1" si="108"/>
        <v>0</v>
      </c>
      <c r="DS35">
        <f t="shared" ca="1" si="108"/>
        <v>0</v>
      </c>
      <c r="DT35">
        <f t="shared" ca="1" si="108"/>
        <v>0</v>
      </c>
      <c r="DU35">
        <f t="shared" ca="1" si="108"/>
        <v>0</v>
      </c>
      <c r="DV35">
        <f t="shared" ca="1" si="108"/>
        <v>0</v>
      </c>
      <c r="DW35">
        <f t="shared" ca="1" si="108"/>
        <v>4</v>
      </c>
      <c r="DX35">
        <f t="shared" ca="1" si="108"/>
        <v>0</v>
      </c>
      <c r="DY35">
        <f ca="1">SUM(DB35:DX35)</f>
        <v>4</v>
      </c>
      <c r="DZ35">
        <f ca="1">COUNTIF(DB35:DX35,"&gt;0")</f>
        <v>1</v>
      </c>
    </row>
    <row r="36" spans="1:130">
      <c r="A36">
        <v>24</v>
      </c>
      <c r="B36" s="3">
        <f t="shared" si="54"/>
        <v>53.68656</v>
      </c>
      <c r="C36" s="53">
        <f t="shared" si="99"/>
        <v>21</v>
      </c>
      <c r="D36" s="53">
        <f t="shared" si="99"/>
        <v>21.333333333333332</v>
      </c>
      <c r="E36" s="53">
        <f t="shared" si="99"/>
        <v>21.666666666666668</v>
      </c>
      <c r="F36" s="53">
        <f t="shared" si="99"/>
        <v>22</v>
      </c>
      <c r="G36" s="53">
        <f t="shared" si="99"/>
        <v>22.333333333333332</v>
      </c>
      <c r="H36" s="53">
        <f t="shared" si="99"/>
        <v>22.666666666666668</v>
      </c>
      <c r="I36" s="53">
        <f t="shared" si="99"/>
        <v>23</v>
      </c>
      <c r="J36" s="53">
        <f t="shared" si="99"/>
        <v>23.333333333333332</v>
      </c>
      <c r="K36" s="53">
        <f t="shared" si="99"/>
        <v>23.666666666666668</v>
      </c>
      <c r="L36" s="53">
        <f t="shared" si="99"/>
        <v>24</v>
      </c>
      <c r="M36" s="53">
        <f t="shared" si="100"/>
        <v>24.333333333333332</v>
      </c>
      <c r="N36" s="53">
        <f t="shared" si="100"/>
        <v>24.666666666666668</v>
      </c>
      <c r="O36" s="53">
        <f t="shared" si="100"/>
        <v>25</v>
      </c>
      <c r="P36" s="53">
        <f t="shared" si="100"/>
        <v>25</v>
      </c>
      <c r="Q36" s="53">
        <f t="shared" si="100"/>
        <v>25</v>
      </c>
      <c r="R36" s="53">
        <f t="shared" si="100"/>
        <v>25</v>
      </c>
      <c r="S36" s="53">
        <f t="shared" si="100"/>
        <v>25</v>
      </c>
      <c r="T36" s="53">
        <f t="shared" si="100"/>
        <v>25</v>
      </c>
      <c r="U36" s="53">
        <f t="shared" si="100"/>
        <v>25</v>
      </c>
      <c r="V36" s="60">
        <f t="shared" si="93"/>
        <v>2.3032661316958821E-3</v>
      </c>
      <c r="W36" s="60">
        <f t="shared" si="93"/>
        <v>3.9063991940802463E-3</v>
      </c>
      <c r="X36" s="60">
        <f t="shared" si="93"/>
        <v>8.9204746844596759E-3</v>
      </c>
      <c r="Y36" s="60">
        <f t="shared" si="93"/>
        <v>1.8246367574581437E-2</v>
      </c>
      <c r="Z36" s="60">
        <f t="shared" si="85"/>
        <v>3.3430693684040835E-2</v>
      </c>
      <c r="AA36" s="60">
        <f t="shared" si="85"/>
        <v>5.4865303305523194E-2</v>
      </c>
      <c r="AB36" s="60">
        <f t="shared" si="85"/>
        <v>8.0655876389261777E-2</v>
      </c>
      <c r="AC36" s="60">
        <f t="shared" si="85"/>
        <v>0.10620915776234385</v>
      </c>
      <c r="AD36" s="60">
        <f t="shared" si="85"/>
        <v>0.1252786286631094</v>
      </c>
      <c r="AE36" s="60">
        <f t="shared" si="85"/>
        <v>0.13236766522180732</v>
      </c>
      <c r="AF36" s="60">
        <f t="shared" si="85"/>
        <v>0.12527862866310946</v>
      </c>
      <c r="AG36" s="60">
        <f t="shared" si="85"/>
        <v>0.10620915776234385</v>
      </c>
      <c r="AH36" s="60">
        <f t="shared" si="85"/>
        <v>8.0655876389261749E-2</v>
      </c>
      <c r="AI36" s="60">
        <f t="shared" si="85"/>
        <v>5.4865303305523194E-2</v>
      </c>
      <c r="AJ36" s="60">
        <f t="shared" si="85"/>
        <v>3.3430693684040835E-2</v>
      </c>
      <c r="AK36" s="60">
        <f t="shared" si="85"/>
        <v>1.8246367574581424E-2</v>
      </c>
      <c r="AL36" s="60">
        <f t="shared" si="85"/>
        <v>8.9204746844596672E-3</v>
      </c>
      <c r="AM36" s="60">
        <f t="shared" si="85"/>
        <v>3.9063991940803122E-3</v>
      </c>
      <c r="AN36" s="60">
        <f t="shared" si="85"/>
        <v>2.3032661316958469E-3</v>
      </c>
      <c r="AO36" s="92">
        <f t="shared" si="85"/>
        <v>9.2130645267835282E-3</v>
      </c>
      <c r="AP36" s="92">
        <f t="shared" si="85"/>
        <v>1.5625596776320985E-2</v>
      </c>
      <c r="AQ36" s="92">
        <f t="shared" si="85"/>
        <v>3.5681898737838703E-2</v>
      </c>
      <c r="AR36" s="92">
        <f t="shared" si="85"/>
        <v>7.298547029832575E-2</v>
      </c>
      <c r="AS36" s="92">
        <f t="shared" ref="AS36:BG36" si="109">AS35</f>
        <v>0.13372277473616334</v>
      </c>
      <c r="AT36" s="92">
        <f t="shared" si="109"/>
        <v>0.21946121322209278</v>
      </c>
      <c r="AU36" s="92">
        <f t="shared" si="109"/>
        <v>0.32262350555704711</v>
      </c>
      <c r="AV36" s="92">
        <f t="shared" si="109"/>
        <v>0.42483663104937541</v>
      </c>
      <c r="AW36" s="92">
        <f t="shared" si="109"/>
        <v>0.50111451465243761</v>
      </c>
      <c r="AX36" s="92">
        <f t="shared" si="109"/>
        <v>0.52947066088722927</v>
      </c>
      <c r="AY36" s="92">
        <f t="shared" si="109"/>
        <v>0.50111451465243784</v>
      </c>
      <c r="AZ36" s="92">
        <f t="shared" si="109"/>
        <v>0.42483663104937541</v>
      </c>
      <c r="BA36" s="92">
        <f t="shared" si="109"/>
        <v>0.322623505557047</v>
      </c>
      <c r="BB36" s="92">
        <f t="shared" si="109"/>
        <v>0.21946121322209278</v>
      </c>
      <c r="BC36" s="92">
        <f t="shared" si="109"/>
        <v>0.13372277473616334</v>
      </c>
      <c r="BD36" s="92">
        <f t="shared" si="109"/>
        <v>7.2985470298325694E-2</v>
      </c>
      <c r="BE36" s="92">
        <f t="shared" si="109"/>
        <v>3.5681898737838669E-2</v>
      </c>
      <c r="BF36" s="92">
        <f t="shared" si="109"/>
        <v>1.5625596776321249E-2</v>
      </c>
      <c r="BG36" s="92">
        <f t="shared" si="109"/>
        <v>9.2130645267833877E-3</v>
      </c>
      <c r="BH36" s="64">
        <f t="shared" si="85"/>
        <v>1.3498980316300933E-3</v>
      </c>
      <c r="BI36" s="64">
        <f t="shared" si="95"/>
        <v>3.8303805675897356E-3</v>
      </c>
      <c r="BJ36" s="64">
        <f t="shared" si="95"/>
        <v>9.815328628645344E-3</v>
      </c>
      <c r="BK36" s="64">
        <f t="shared" si="95"/>
        <v>2.2750131948179219E-2</v>
      </c>
      <c r="BL36" s="64">
        <f t="shared" si="87"/>
        <v>4.7790352272814703E-2</v>
      </c>
      <c r="BM36" s="64">
        <f t="shared" si="87"/>
        <v>9.1211219725867876E-2</v>
      </c>
      <c r="BN36" s="64">
        <f t="shared" si="87"/>
        <v>0.15865525393145699</v>
      </c>
      <c r="BO36" s="64">
        <f t="shared" si="87"/>
        <v>0.2524925375469228</v>
      </c>
      <c r="BP36" s="64">
        <f t="shared" si="87"/>
        <v>0.36944134018176356</v>
      </c>
      <c r="BQ36" s="64">
        <f t="shared" si="87"/>
        <v>0.5</v>
      </c>
      <c r="BR36" s="64">
        <f t="shared" si="87"/>
        <v>0.63055865981823644</v>
      </c>
      <c r="BS36" s="64">
        <f t="shared" si="87"/>
        <v>0.74750746245307709</v>
      </c>
      <c r="BT36" s="64">
        <f t="shared" si="87"/>
        <v>0.84134474606854304</v>
      </c>
      <c r="BU36" s="64">
        <f t="shared" si="87"/>
        <v>0.90878878027413212</v>
      </c>
      <c r="BV36" s="64">
        <f t="shared" si="87"/>
        <v>0.9522096477271853</v>
      </c>
      <c r="BW36" s="64">
        <f t="shared" si="87"/>
        <v>0.97724986805182079</v>
      </c>
      <c r="BX36" s="64">
        <f t="shared" si="87"/>
        <v>0.99018467137135469</v>
      </c>
      <c r="BY36" s="64">
        <f t="shared" si="87"/>
        <v>0.99616961943241022</v>
      </c>
      <c r="BZ36" s="64">
        <f t="shared" si="87"/>
        <v>0.9986501019683699</v>
      </c>
      <c r="CA36" s="77">
        <f t="shared" ca="1" si="24"/>
        <v>2050</v>
      </c>
      <c r="CB36" s="77">
        <f t="shared" ca="1" si="25"/>
        <v>2050</v>
      </c>
      <c r="CC36" s="77">
        <f t="shared" ca="1" si="26"/>
        <v>2050</v>
      </c>
      <c r="CD36" s="77">
        <f t="shared" ca="1" si="27"/>
        <v>2050</v>
      </c>
      <c r="CE36" s="77">
        <f t="shared" ca="1" si="28"/>
        <v>2050</v>
      </c>
      <c r="CF36" s="77">
        <f t="shared" ca="1" si="29"/>
        <v>2050</v>
      </c>
      <c r="CG36" s="77">
        <f t="shared" ca="1" si="30"/>
        <v>2050</v>
      </c>
      <c r="CH36" s="77">
        <f t="shared" ca="1" si="31"/>
        <v>2050</v>
      </c>
      <c r="CI36" s="77">
        <f t="shared" ca="1" si="32"/>
        <v>2050</v>
      </c>
      <c r="CJ36" s="77">
        <f t="shared" ca="1" si="33"/>
        <v>2050</v>
      </c>
      <c r="CK36" s="77">
        <f t="shared" ca="1" si="34"/>
        <v>2050</v>
      </c>
      <c r="CL36" s="77">
        <f t="shared" ca="1" si="35"/>
        <v>2050</v>
      </c>
      <c r="CM36" s="77">
        <f t="shared" ca="1" si="36"/>
        <v>2050</v>
      </c>
      <c r="CN36" s="77">
        <f t="shared" ca="1" si="37"/>
        <v>2050</v>
      </c>
      <c r="CO36" s="77">
        <f t="shared" ca="1" si="38"/>
        <v>2050</v>
      </c>
      <c r="CP36" s="77">
        <f t="shared" ca="1" si="39"/>
        <v>2050</v>
      </c>
      <c r="CQ36" s="77">
        <f t="shared" ca="1" si="40"/>
        <v>2050</v>
      </c>
      <c r="CR36" s="77">
        <f t="shared" ca="1" si="41"/>
        <v>2050</v>
      </c>
      <c r="CS36" s="77">
        <f t="shared" ca="1" si="42"/>
        <v>2050</v>
      </c>
      <c r="CT36">
        <f t="shared" ca="1" si="50"/>
        <v>2050</v>
      </c>
      <c r="CU36">
        <f t="shared" ca="1" si="51"/>
        <v>2050</v>
      </c>
      <c r="CV36">
        <f t="shared" ca="1" si="52"/>
        <v>0</v>
      </c>
      <c r="CW36">
        <f t="shared" ca="1" si="52"/>
        <v>0</v>
      </c>
      <c r="CX36" s="5">
        <f t="shared" ca="1" si="43"/>
        <v>1</v>
      </c>
      <c r="CY36" s="5">
        <f t="shared" ca="1" si="44"/>
        <v>0</v>
      </c>
      <c r="CZ36" s="5">
        <f t="shared" ca="1" si="45"/>
        <v>0</v>
      </c>
      <c r="DB36">
        <f t="shared" ref="DB36:DX36" ca="1" si="110">SUMIFS($AO36:$BG36,$CA36:$CS36,"&gt;"&amp;DA$11,$CA36:$CS36,"&lt;="&amp;DB$11)</f>
        <v>0</v>
      </c>
      <c r="DC36">
        <f t="shared" ca="1" si="110"/>
        <v>0</v>
      </c>
      <c r="DD36">
        <f t="shared" ca="1" si="110"/>
        <v>0</v>
      </c>
      <c r="DE36">
        <f t="shared" ca="1" si="110"/>
        <v>0</v>
      </c>
      <c r="DF36">
        <f t="shared" ca="1" si="110"/>
        <v>0</v>
      </c>
      <c r="DG36">
        <f t="shared" ca="1" si="110"/>
        <v>0</v>
      </c>
      <c r="DH36">
        <f t="shared" ca="1" si="110"/>
        <v>0</v>
      </c>
      <c r="DI36">
        <f t="shared" ca="1" si="110"/>
        <v>0</v>
      </c>
      <c r="DJ36">
        <f t="shared" ca="1" si="110"/>
        <v>0</v>
      </c>
      <c r="DK36">
        <f t="shared" ca="1" si="110"/>
        <v>0</v>
      </c>
      <c r="DL36">
        <f t="shared" ca="1" si="110"/>
        <v>0</v>
      </c>
      <c r="DM36">
        <f t="shared" ca="1" si="110"/>
        <v>0</v>
      </c>
      <c r="DN36">
        <f t="shared" ca="1" si="110"/>
        <v>0</v>
      </c>
      <c r="DO36">
        <f t="shared" ca="1" si="110"/>
        <v>0</v>
      </c>
      <c r="DP36">
        <f t="shared" ca="1" si="110"/>
        <v>0</v>
      </c>
      <c r="DQ36">
        <f t="shared" ca="1" si="110"/>
        <v>0</v>
      </c>
      <c r="DR36">
        <f t="shared" ca="1" si="110"/>
        <v>0</v>
      </c>
      <c r="DS36">
        <f t="shared" ca="1" si="110"/>
        <v>0</v>
      </c>
      <c r="DT36">
        <f t="shared" ca="1" si="110"/>
        <v>0</v>
      </c>
      <c r="DU36">
        <f t="shared" ca="1" si="110"/>
        <v>0</v>
      </c>
      <c r="DV36">
        <f t="shared" ca="1" si="110"/>
        <v>0</v>
      </c>
      <c r="DW36">
        <f t="shared" ca="1" si="110"/>
        <v>4</v>
      </c>
      <c r="DX36">
        <f t="shared" ca="1" si="110"/>
        <v>0</v>
      </c>
      <c r="DY36">
        <f ca="1">SUM(DB36:DX36)</f>
        <v>4</v>
      </c>
      <c r="DZ36">
        <f ca="1">COUNTIF(DB36:DX36,"&gt;0")</f>
        <v>1</v>
      </c>
    </row>
    <row r="37" spans="1:130">
      <c r="A37">
        <v>25</v>
      </c>
      <c r="B37" s="3">
        <f t="shared" si="54"/>
        <v>55.923500000000004</v>
      </c>
      <c r="C37" s="53">
        <f t="shared" si="99"/>
        <v>22</v>
      </c>
      <c r="D37" s="53">
        <f t="shared" si="99"/>
        <v>22.333333333333332</v>
      </c>
      <c r="E37" s="53">
        <f t="shared" si="99"/>
        <v>22.666666666666668</v>
      </c>
      <c r="F37" s="53">
        <f t="shared" si="99"/>
        <v>23</v>
      </c>
      <c r="G37" s="53">
        <f t="shared" si="99"/>
        <v>23.333333333333332</v>
      </c>
      <c r="H37" s="53">
        <f t="shared" si="99"/>
        <v>23.666666666666668</v>
      </c>
      <c r="I37" s="53">
        <f t="shared" si="99"/>
        <v>24</v>
      </c>
      <c r="J37" s="53">
        <f t="shared" si="99"/>
        <v>24.333333333333332</v>
      </c>
      <c r="K37" s="53">
        <f t="shared" si="99"/>
        <v>24.666666666666668</v>
      </c>
      <c r="L37" s="53">
        <f t="shared" si="99"/>
        <v>25</v>
      </c>
      <c r="M37" s="53">
        <f t="shared" si="100"/>
        <v>25</v>
      </c>
      <c r="N37" s="53">
        <f t="shared" si="100"/>
        <v>25</v>
      </c>
      <c r="O37" s="53">
        <f t="shared" si="100"/>
        <v>25</v>
      </c>
      <c r="P37" s="53">
        <f t="shared" si="100"/>
        <v>25</v>
      </c>
      <c r="Q37" s="53">
        <f t="shared" si="100"/>
        <v>25</v>
      </c>
      <c r="R37" s="53">
        <f t="shared" si="100"/>
        <v>25</v>
      </c>
      <c r="S37" s="53">
        <f t="shared" si="100"/>
        <v>25</v>
      </c>
      <c r="T37" s="53">
        <f t="shared" si="100"/>
        <v>25</v>
      </c>
      <c r="U37" s="53">
        <f t="shared" si="100"/>
        <v>25</v>
      </c>
      <c r="V37" s="60">
        <f t="shared" si="93"/>
        <v>2.3032661316958821E-3</v>
      </c>
      <c r="W37" s="60">
        <f t="shared" si="93"/>
        <v>3.9063991940802463E-3</v>
      </c>
      <c r="X37" s="60">
        <f t="shared" si="93"/>
        <v>8.9204746844596759E-3</v>
      </c>
      <c r="Y37" s="60">
        <f t="shared" si="93"/>
        <v>1.8246367574581437E-2</v>
      </c>
      <c r="Z37" s="60">
        <f t="shared" si="85"/>
        <v>3.3430693684040835E-2</v>
      </c>
      <c r="AA37" s="60">
        <f t="shared" si="85"/>
        <v>5.4865303305523194E-2</v>
      </c>
      <c r="AB37" s="60">
        <f t="shared" si="85"/>
        <v>8.0655876389261777E-2</v>
      </c>
      <c r="AC37" s="60">
        <f t="shared" si="85"/>
        <v>0.10620915776234385</v>
      </c>
      <c r="AD37" s="60">
        <f t="shared" si="85"/>
        <v>0.1252786286631094</v>
      </c>
      <c r="AE37" s="60">
        <f t="shared" si="85"/>
        <v>0.13236766522180732</v>
      </c>
      <c r="AF37" s="60">
        <f t="shared" si="85"/>
        <v>0.12527862866310946</v>
      </c>
      <c r="AG37" s="60">
        <f t="shared" si="85"/>
        <v>0.10620915776234385</v>
      </c>
      <c r="AH37" s="60">
        <f t="shared" si="85"/>
        <v>8.0655876389261749E-2</v>
      </c>
      <c r="AI37" s="60">
        <f t="shared" si="85"/>
        <v>5.4865303305523194E-2</v>
      </c>
      <c r="AJ37" s="60">
        <f t="shared" si="85"/>
        <v>3.3430693684040835E-2</v>
      </c>
      <c r="AK37" s="60">
        <f t="shared" si="85"/>
        <v>1.8246367574581424E-2</v>
      </c>
      <c r="AL37" s="60">
        <f t="shared" si="85"/>
        <v>8.9204746844596672E-3</v>
      </c>
      <c r="AM37" s="60">
        <f t="shared" si="85"/>
        <v>3.9063991940803122E-3</v>
      </c>
      <c r="AN37" s="60">
        <f t="shared" si="85"/>
        <v>2.3032661316958469E-3</v>
      </c>
      <c r="AO37" s="92">
        <f t="shared" si="85"/>
        <v>9.2130645267835282E-3</v>
      </c>
      <c r="AP37" s="92">
        <f t="shared" si="85"/>
        <v>1.5625596776320985E-2</v>
      </c>
      <c r="AQ37" s="92">
        <f t="shared" si="85"/>
        <v>3.5681898737838703E-2</v>
      </c>
      <c r="AR37" s="92">
        <f t="shared" si="85"/>
        <v>7.298547029832575E-2</v>
      </c>
      <c r="AS37" s="92">
        <f t="shared" ref="AS37:BG37" si="111">AS36</f>
        <v>0.13372277473616334</v>
      </c>
      <c r="AT37" s="92">
        <f t="shared" si="111"/>
        <v>0.21946121322209278</v>
      </c>
      <c r="AU37" s="92">
        <f t="shared" si="111"/>
        <v>0.32262350555704711</v>
      </c>
      <c r="AV37" s="92">
        <f t="shared" si="111"/>
        <v>0.42483663104937541</v>
      </c>
      <c r="AW37" s="92">
        <f t="shared" si="111"/>
        <v>0.50111451465243761</v>
      </c>
      <c r="AX37" s="92">
        <f t="shared" si="111"/>
        <v>0.52947066088722927</v>
      </c>
      <c r="AY37" s="92">
        <f t="shared" si="111"/>
        <v>0.50111451465243784</v>
      </c>
      <c r="AZ37" s="92">
        <f t="shared" si="111"/>
        <v>0.42483663104937541</v>
      </c>
      <c r="BA37" s="92">
        <f t="shared" si="111"/>
        <v>0.322623505557047</v>
      </c>
      <c r="BB37" s="92">
        <f t="shared" si="111"/>
        <v>0.21946121322209278</v>
      </c>
      <c r="BC37" s="92">
        <f t="shared" si="111"/>
        <v>0.13372277473616334</v>
      </c>
      <c r="BD37" s="92">
        <f t="shared" si="111"/>
        <v>7.2985470298325694E-2</v>
      </c>
      <c r="BE37" s="92">
        <f t="shared" si="111"/>
        <v>3.5681898737838669E-2</v>
      </c>
      <c r="BF37" s="92">
        <f t="shared" si="111"/>
        <v>1.5625596776321249E-2</v>
      </c>
      <c r="BG37" s="92">
        <f t="shared" si="111"/>
        <v>9.2130645267833877E-3</v>
      </c>
      <c r="BH37" s="64">
        <f t="shared" si="85"/>
        <v>1.3498980316300933E-3</v>
      </c>
      <c r="BI37" s="64">
        <f t="shared" si="95"/>
        <v>3.8303805675897356E-3</v>
      </c>
      <c r="BJ37" s="64">
        <f t="shared" si="95"/>
        <v>9.815328628645344E-3</v>
      </c>
      <c r="BK37" s="64">
        <f t="shared" si="95"/>
        <v>2.2750131948179219E-2</v>
      </c>
      <c r="BL37" s="64">
        <f t="shared" si="87"/>
        <v>4.7790352272814703E-2</v>
      </c>
      <c r="BM37" s="64">
        <f t="shared" si="87"/>
        <v>9.1211219725867876E-2</v>
      </c>
      <c r="BN37" s="64">
        <f t="shared" si="87"/>
        <v>0.15865525393145699</v>
      </c>
      <c r="BO37" s="64">
        <f t="shared" si="87"/>
        <v>0.2524925375469228</v>
      </c>
      <c r="BP37" s="64">
        <f t="shared" si="87"/>
        <v>0.36944134018176356</v>
      </c>
      <c r="BQ37" s="64">
        <f t="shared" si="87"/>
        <v>0.5</v>
      </c>
      <c r="BR37" s="64">
        <f t="shared" si="87"/>
        <v>0.63055865981823644</v>
      </c>
      <c r="BS37" s="64">
        <f t="shared" si="87"/>
        <v>0.74750746245307709</v>
      </c>
      <c r="BT37" s="64">
        <f t="shared" si="87"/>
        <v>0.84134474606854304</v>
      </c>
      <c r="BU37" s="64">
        <f t="shared" si="87"/>
        <v>0.90878878027413212</v>
      </c>
      <c r="BV37" s="64">
        <f t="shared" si="87"/>
        <v>0.9522096477271853</v>
      </c>
      <c r="BW37" s="64">
        <f t="shared" si="87"/>
        <v>0.97724986805182079</v>
      </c>
      <c r="BX37" s="64">
        <f t="shared" si="87"/>
        <v>0.99018467137135469</v>
      </c>
      <c r="BY37" s="64">
        <f t="shared" si="87"/>
        <v>0.99616961943241022</v>
      </c>
      <c r="BZ37" s="64">
        <f t="shared" si="87"/>
        <v>0.9986501019683699</v>
      </c>
      <c r="CA37" s="77">
        <f t="shared" ca="1" si="24"/>
        <v>2050</v>
      </c>
      <c r="CB37" s="77">
        <f t="shared" ca="1" si="25"/>
        <v>2050</v>
      </c>
      <c r="CC37" s="77">
        <f t="shared" ca="1" si="26"/>
        <v>2050</v>
      </c>
      <c r="CD37" s="77">
        <f t="shared" ca="1" si="27"/>
        <v>2050</v>
      </c>
      <c r="CE37" s="77">
        <f t="shared" ca="1" si="28"/>
        <v>2050</v>
      </c>
      <c r="CF37" s="77">
        <f t="shared" ca="1" si="29"/>
        <v>2050</v>
      </c>
      <c r="CG37" s="77">
        <f t="shared" ca="1" si="30"/>
        <v>2050</v>
      </c>
      <c r="CH37" s="77">
        <f t="shared" ca="1" si="31"/>
        <v>2050</v>
      </c>
      <c r="CI37" s="77">
        <f t="shared" ca="1" si="32"/>
        <v>2050</v>
      </c>
      <c r="CJ37" s="77">
        <f t="shared" ca="1" si="33"/>
        <v>2050</v>
      </c>
      <c r="CK37" s="77">
        <f t="shared" ca="1" si="34"/>
        <v>2050</v>
      </c>
      <c r="CL37" s="77">
        <f t="shared" ca="1" si="35"/>
        <v>2050</v>
      </c>
      <c r="CM37" s="77">
        <f t="shared" ca="1" si="36"/>
        <v>2050</v>
      </c>
      <c r="CN37" s="77">
        <f t="shared" ca="1" si="37"/>
        <v>2050</v>
      </c>
      <c r="CO37" s="77">
        <f t="shared" ca="1" si="38"/>
        <v>2050</v>
      </c>
      <c r="CP37" s="77">
        <f t="shared" ca="1" si="39"/>
        <v>2050</v>
      </c>
      <c r="CQ37" s="77">
        <f t="shared" ca="1" si="40"/>
        <v>2050</v>
      </c>
      <c r="CR37" s="77">
        <f t="shared" ca="1" si="41"/>
        <v>2050</v>
      </c>
      <c r="CS37" s="77">
        <f t="shared" ca="1" si="42"/>
        <v>2050</v>
      </c>
      <c r="CT37">
        <f t="shared" ca="1" si="50"/>
        <v>2050</v>
      </c>
      <c r="CU37">
        <f t="shared" ca="1" si="51"/>
        <v>2050</v>
      </c>
      <c r="CV37">
        <f t="shared" ca="1" si="52"/>
        <v>0</v>
      </c>
      <c r="CW37">
        <f t="shared" ca="1" si="52"/>
        <v>0</v>
      </c>
      <c r="CX37" s="5">
        <f t="shared" ca="1" si="43"/>
        <v>1</v>
      </c>
      <c r="CY37" s="5">
        <f t="shared" ca="1" si="44"/>
        <v>0</v>
      </c>
      <c r="CZ37" s="5">
        <f t="shared" ca="1" si="45"/>
        <v>0</v>
      </c>
      <c r="DB37">
        <f t="shared" ref="DB37:DX37" ca="1" si="112">SUMIFS($AO37:$BG37,$CA37:$CS37,"&gt;"&amp;DA$11,$CA37:$CS37,"&lt;="&amp;DB$11)</f>
        <v>0</v>
      </c>
      <c r="DC37">
        <f t="shared" ca="1" si="112"/>
        <v>0</v>
      </c>
      <c r="DD37">
        <f t="shared" ca="1" si="112"/>
        <v>0</v>
      </c>
      <c r="DE37">
        <f t="shared" ca="1" si="112"/>
        <v>0</v>
      </c>
      <c r="DF37">
        <f t="shared" ca="1" si="112"/>
        <v>0</v>
      </c>
      <c r="DG37">
        <f t="shared" ca="1" si="112"/>
        <v>0</v>
      </c>
      <c r="DH37">
        <f t="shared" ca="1" si="112"/>
        <v>0</v>
      </c>
      <c r="DI37">
        <f t="shared" ca="1" si="112"/>
        <v>0</v>
      </c>
      <c r="DJ37">
        <f t="shared" ca="1" si="112"/>
        <v>0</v>
      </c>
      <c r="DK37">
        <f t="shared" ca="1" si="112"/>
        <v>0</v>
      </c>
      <c r="DL37">
        <f t="shared" ca="1" si="112"/>
        <v>0</v>
      </c>
      <c r="DM37">
        <f t="shared" ca="1" si="112"/>
        <v>0</v>
      </c>
      <c r="DN37">
        <f t="shared" ca="1" si="112"/>
        <v>0</v>
      </c>
      <c r="DO37">
        <f t="shared" ca="1" si="112"/>
        <v>0</v>
      </c>
      <c r="DP37">
        <f t="shared" ca="1" si="112"/>
        <v>0</v>
      </c>
      <c r="DQ37">
        <f t="shared" ca="1" si="112"/>
        <v>0</v>
      </c>
      <c r="DR37">
        <f t="shared" ca="1" si="112"/>
        <v>0</v>
      </c>
      <c r="DS37">
        <f t="shared" ca="1" si="112"/>
        <v>0</v>
      </c>
      <c r="DT37">
        <f t="shared" ca="1" si="112"/>
        <v>0</v>
      </c>
      <c r="DU37">
        <f t="shared" ca="1" si="112"/>
        <v>0</v>
      </c>
      <c r="DV37">
        <f t="shared" ca="1" si="112"/>
        <v>0</v>
      </c>
      <c r="DW37">
        <f t="shared" ca="1" si="112"/>
        <v>4</v>
      </c>
      <c r="DX37">
        <f t="shared" ca="1" si="112"/>
        <v>0</v>
      </c>
      <c r="DY37">
        <f ca="1">SUM(DB37:DX37)</f>
        <v>4</v>
      </c>
      <c r="DZ37">
        <f ca="1">COUNTIF(DB37:DX37,"&gt;0")</f>
        <v>1</v>
      </c>
    </row>
    <row r="38" spans="1:130" s="54" customFormat="1">
      <c r="A38" s="54" t="s">
        <v>125</v>
      </c>
      <c r="B38" s="55">
        <f>MAX(A12:A38)</f>
        <v>25</v>
      </c>
      <c r="M38" s="56"/>
    </row>
  </sheetData>
  <mergeCells count="6">
    <mergeCell ref="C10:U10"/>
    <mergeCell ref="V10:AN10"/>
    <mergeCell ref="BH10:BZ10"/>
    <mergeCell ref="CA10:CS10"/>
    <mergeCell ref="CX10:CZ10"/>
    <mergeCell ref="AO10:BG10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N47"/>
  <sheetViews>
    <sheetView showGridLines="0" workbookViewId="0">
      <selection activeCell="C1" sqref="C1"/>
    </sheetView>
  </sheetViews>
  <sheetFormatPr baseColWidth="10" defaultRowHeight="16" x14ac:dyDescent="0"/>
  <cols>
    <col min="1" max="1" width="19.5" style="29" customWidth="1"/>
    <col min="2" max="2" width="10.83203125" style="29"/>
    <col min="3" max="3" width="10.83203125" style="49"/>
    <col min="4" max="4" width="10.83203125" style="29"/>
    <col min="5" max="5" width="10.83203125" style="49"/>
    <col min="6" max="6" width="10.83203125" style="29"/>
    <col min="7" max="7" width="10.83203125" style="49"/>
    <col min="8" max="8" width="10.83203125" style="29"/>
    <col min="9" max="9" width="10.83203125" style="49"/>
    <col min="10" max="10" width="10.83203125" style="29"/>
    <col min="11" max="11" width="10.83203125" style="49"/>
    <col min="12" max="12" width="10.83203125" style="29"/>
    <col min="13" max="13" width="10.83203125" style="49"/>
    <col min="14" max="16384" width="10.83203125" style="29"/>
  </cols>
  <sheetData>
    <row r="1" spans="1:14" s="24" customFormat="1" ht="18">
      <c r="A1" s="24" t="s">
        <v>64</v>
      </c>
      <c r="C1" s="25"/>
      <c r="E1" s="25"/>
      <c r="G1" s="25"/>
      <c r="I1" s="25"/>
      <c r="K1" s="25"/>
      <c r="M1" s="25"/>
    </row>
    <row r="2" spans="1:14">
      <c r="A2" s="26" t="s">
        <v>65</v>
      </c>
      <c r="B2" s="27"/>
      <c r="C2" s="28" t="s">
        <v>66</v>
      </c>
      <c r="D2" s="27"/>
      <c r="E2" s="28" t="s">
        <v>67</v>
      </c>
      <c r="F2" s="27"/>
      <c r="G2" s="28" t="s">
        <v>68</v>
      </c>
      <c r="H2" s="27"/>
      <c r="I2" s="28" t="s">
        <v>69</v>
      </c>
      <c r="J2" s="27"/>
      <c r="K2" s="28" t="s">
        <v>70</v>
      </c>
      <c r="L2" s="27"/>
      <c r="M2" s="28" t="s">
        <v>71</v>
      </c>
      <c r="N2" s="27"/>
    </row>
    <row r="3" spans="1:14">
      <c r="A3" s="30" t="s">
        <v>72</v>
      </c>
      <c r="B3" s="31" t="s">
        <v>73</v>
      </c>
      <c r="C3" s="30">
        <v>330</v>
      </c>
      <c r="D3" s="31"/>
      <c r="E3" s="30">
        <v>900</v>
      </c>
      <c r="F3" s="31"/>
      <c r="G3" s="30">
        <v>800</v>
      </c>
      <c r="H3" s="31"/>
      <c r="I3" s="30">
        <v>800</v>
      </c>
      <c r="J3" s="31"/>
      <c r="K3" s="30">
        <v>2300</v>
      </c>
      <c r="L3" s="31"/>
      <c r="M3" s="30">
        <v>2000</v>
      </c>
      <c r="N3" s="31"/>
    </row>
    <row r="4" spans="1:14">
      <c r="A4" s="30" t="s">
        <v>74</v>
      </c>
      <c r="B4" s="31" t="s">
        <v>75</v>
      </c>
      <c r="C4" s="30">
        <v>33.4</v>
      </c>
      <c r="D4" s="31"/>
      <c r="E4" s="30">
        <v>44</v>
      </c>
      <c r="F4" s="31"/>
      <c r="G4" s="30">
        <v>48</v>
      </c>
      <c r="H4" s="31"/>
      <c r="I4" s="30">
        <v>52.9</v>
      </c>
      <c r="J4" s="31"/>
      <c r="K4" s="30">
        <v>71</v>
      </c>
      <c r="L4" s="31"/>
      <c r="M4" s="30">
        <v>82</v>
      </c>
      <c r="N4" s="31"/>
    </row>
    <row r="5" spans="1:14">
      <c r="A5" s="30" t="s">
        <v>76</v>
      </c>
      <c r="B5" s="31" t="s">
        <v>77</v>
      </c>
      <c r="C5" s="30">
        <v>876</v>
      </c>
      <c r="D5" s="31"/>
      <c r="E5" s="30">
        <v>1521</v>
      </c>
      <c r="F5" s="31"/>
      <c r="G5" s="30">
        <v>1810</v>
      </c>
      <c r="H5" s="31"/>
      <c r="I5" s="30">
        <v>2198</v>
      </c>
      <c r="J5" s="31"/>
      <c r="K5" s="30">
        <v>3959</v>
      </c>
      <c r="L5" s="31"/>
      <c r="M5" s="30">
        <v>5281</v>
      </c>
      <c r="N5" s="31"/>
    </row>
    <row r="6" spans="1:14">
      <c r="A6" s="32" t="s">
        <v>78</v>
      </c>
      <c r="B6" s="33" t="s">
        <v>79</v>
      </c>
      <c r="C6" s="32">
        <v>44</v>
      </c>
      <c r="D6" s="33">
        <v>55</v>
      </c>
      <c r="E6" s="32">
        <v>55</v>
      </c>
      <c r="F6" s="33"/>
      <c r="G6" s="32">
        <v>50</v>
      </c>
      <c r="H6" s="33">
        <v>76</v>
      </c>
      <c r="I6" s="32">
        <v>73</v>
      </c>
      <c r="J6" s="33"/>
      <c r="K6" s="32" t="s">
        <v>80</v>
      </c>
      <c r="L6" s="33"/>
      <c r="M6" s="32">
        <v>70</v>
      </c>
      <c r="N6" s="33">
        <v>108</v>
      </c>
    </row>
    <row r="7" spans="1:14" s="69" customFormat="1">
      <c r="A7" s="71"/>
      <c r="B7" s="72" t="s">
        <v>132</v>
      </c>
      <c r="C7" s="67">
        <v>2</v>
      </c>
      <c r="D7" s="73">
        <v>3</v>
      </c>
      <c r="E7" s="67">
        <v>4</v>
      </c>
      <c r="F7" s="73">
        <v>5</v>
      </c>
      <c r="G7" s="67">
        <v>6</v>
      </c>
      <c r="H7" s="73">
        <v>7</v>
      </c>
      <c r="I7" s="67">
        <v>8</v>
      </c>
      <c r="J7" s="73">
        <v>9</v>
      </c>
      <c r="K7" s="67">
        <v>10</v>
      </c>
      <c r="L7" s="73">
        <v>11</v>
      </c>
      <c r="M7" s="67">
        <v>12</v>
      </c>
      <c r="N7" s="73">
        <v>13</v>
      </c>
    </row>
    <row r="8" spans="1:14">
      <c r="A8" s="34" t="s">
        <v>81</v>
      </c>
      <c r="B8" s="35" t="s">
        <v>82</v>
      </c>
      <c r="C8" s="30" t="str">
        <f>C2&amp;" kW"</f>
        <v>E-33 kW</v>
      </c>
      <c r="D8" s="36" t="str">
        <f>C2&amp;" Ratio"</f>
        <v>E-33 Ratio</v>
      </c>
      <c r="E8" s="30" t="str">
        <f>E2&amp;" kW"</f>
        <v>E-44 kW</v>
      </c>
      <c r="F8" s="36" t="str">
        <f>E2&amp;" Ratio"</f>
        <v>E-44 Ratio</v>
      </c>
      <c r="G8" s="30" t="str">
        <f>G2&amp;" kW"</f>
        <v>E-48 kW</v>
      </c>
      <c r="H8" s="36" t="str">
        <f>G2&amp;" Ratio"</f>
        <v>E-48 Ratio</v>
      </c>
      <c r="I8" s="30" t="str">
        <f>I2&amp;" kW"</f>
        <v>E-53 kW</v>
      </c>
      <c r="J8" s="36" t="str">
        <f>I2&amp;" Ratio"</f>
        <v>E-53 Ratio</v>
      </c>
      <c r="K8" s="30" t="str">
        <f>K2&amp;" kW"</f>
        <v>E-70 kW</v>
      </c>
      <c r="L8" s="36" t="str">
        <f>K2&amp;" Ratio"</f>
        <v>E-70 Ratio</v>
      </c>
      <c r="M8" s="30" t="str">
        <f>M2&amp;" kW"</f>
        <v>E-82 kW</v>
      </c>
      <c r="N8" s="36" t="str">
        <f>M2&amp;" Ratio"</f>
        <v>E-82 Ratio</v>
      </c>
    </row>
    <row r="9" spans="1:14" s="69" customFormat="1">
      <c r="A9" s="65">
        <v>-1</v>
      </c>
      <c r="B9" s="66">
        <v>-1</v>
      </c>
      <c r="C9" s="67">
        <v>0</v>
      </c>
      <c r="D9" s="68">
        <v>0</v>
      </c>
      <c r="E9" s="67">
        <v>0</v>
      </c>
      <c r="F9" s="68">
        <v>0</v>
      </c>
      <c r="G9" s="67">
        <v>0</v>
      </c>
      <c r="H9" s="68">
        <v>0</v>
      </c>
      <c r="I9" s="67">
        <v>0</v>
      </c>
      <c r="J9" s="68">
        <v>0</v>
      </c>
      <c r="K9" s="67">
        <v>0</v>
      </c>
      <c r="L9" s="68">
        <v>0</v>
      </c>
      <c r="M9" s="67">
        <v>0</v>
      </c>
      <c r="N9" s="68">
        <v>0</v>
      </c>
    </row>
    <row r="10" spans="1:14" s="69" customFormat="1">
      <c r="A10" s="65">
        <v>0</v>
      </c>
      <c r="B10" s="66">
        <v>0</v>
      </c>
      <c r="C10" s="67">
        <v>0</v>
      </c>
      <c r="D10" s="68">
        <v>0</v>
      </c>
      <c r="E10" s="67">
        <v>0</v>
      </c>
      <c r="F10" s="68">
        <v>0</v>
      </c>
      <c r="G10" s="67">
        <v>0</v>
      </c>
      <c r="H10" s="68">
        <v>0</v>
      </c>
      <c r="I10" s="67">
        <v>0</v>
      </c>
      <c r="J10" s="68">
        <v>0</v>
      </c>
      <c r="K10" s="67">
        <v>0</v>
      </c>
      <c r="L10" s="68">
        <v>0</v>
      </c>
      <c r="M10" s="67">
        <v>0</v>
      </c>
      <c r="N10" s="68">
        <v>0</v>
      </c>
    </row>
    <row r="11" spans="1:14">
      <c r="A11" s="37">
        <v>1</v>
      </c>
      <c r="B11" s="38">
        <f>A11*2.237</f>
        <v>2.2370000000000001</v>
      </c>
      <c r="C11" s="39">
        <v>0</v>
      </c>
      <c r="D11" s="38">
        <f t="shared" ref="D11:D35" si="0">C11/C$3</f>
        <v>0</v>
      </c>
      <c r="E11" s="39">
        <v>0</v>
      </c>
      <c r="F11" s="38">
        <f t="shared" ref="F11:F35" si="1">E11/E$3</f>
        <v>0</v>
      </c>
      <c r="G11" s="39">
        <v>0</v>
      </c>
      <c r="H11" s="38">
        <f t="shared" ref="H11:H35" si="2">G11/G$3</f>
        <v>0</v>
      </c>
      <c r="I11" s="39">
        <v>0</v>
      </c>
      <c r="J11" s="38">
        <f t="shared" ref="J11:J35" si="3">I11/I$3</f>
        <v>0</v>
      </c>
      <c r="K11" s="39">
        <v>0</v>
      </c>
      <c r="L11" s="38">
        <f t="shared" ref="L11:L35" si="4">K11/K$3</f>
        <v>0</v>
      </c>
      <c r="M11" s="39">
        <v>0</v>
      </c>
      <c r="N11" s="38">
        <f t="shared" ref="N11:N35" si="5">M11/M$3</f>
        <v>0</v>
      </c>
    </row>
    <row r="12" spans="1:14">
      <c r="A12" s="40">
        <f>A11+1</f>
        <v>2</v>
      </c>
      <c r="B12" s="41">
        <f t="shared" ref="B12:B35" si="6">A12*2.237</f>
        <v>4.4740000000000002</v>
      </c>
      <c r="C12" s="42">
        <v>0</v>
      </c>
      <c r="D12" s="41">
        <f t="shared" si="0"/>
        <v>0</v>
      </c>
      <c r="E12" s="42">
        <v>1.4</v>
      </c>
      <c r="F12" s="41">
        <f t="shared" si="1"/>
        <v>1.5555555555555555E-3</v>
      </c>
      <c r="G12" s="42">
        <v>2</v>
      </c>
      <c r="H12" s="41">
        <f t="shared" si="2"/>
        <v>2.5000000000000001E-3</v>
      </c>
      <c r="I12" s="42">
        <v>2</v>
      </c>
      <c r="J12" s="41">
        <f t="shared" si="3"/>
        <v>2.5000000000000001E-3</v>
      </c>
      <c r="K12" s="42">
        <v>2</v>
      </c>
      <c r="L12" s="41">
        <f t="shared" si="4"/>
        <v>8.6956521739130438E-4</v>
      </c>
      <c r="M12" s="42">
        <v>3</v>
      </c>
      <c r="N12" s="41">
        <f t="shared" si="5"/>
        <v>1.5E-3</v>
      </c>
    </row>
    <row r="13" spans="1:14">
      <c r="A13" s="40">
        <f t="shared" ref="A13:A35" si="7">A12+1</f>
        <v>3</v>
      </c>
      <c r="B13" s="41">
        <f t="shared" si="6"/>
        <v>6.7110000000000003</v>
      </c>
      <c r="C13" s="42">
        <v>5</v>
      </c>
      <c r="D13" s="41">
        <f t="shared" si="0"/>
        <v>1.5151515151515152E-2</v>
      </c>
      <c r="E13" s="42">
        <v>8</v>
      </c>
      <c r="F13" s="41">
        <f t="shared" si="1"/>
        <v>8.8888888888888889E-3</v>
      </c>
      <c r="G13" s="42">
        <v>12</v>
      </c>
      <c r="H13" s="41">
        <f t="shared" si="2"/>
        <v>1.4999999999999999E-2</v>
      </c>
      <c r="I13" s="42">
        <v>14</v>
      </c>
      <c r="J13" s="41">
        <f t="shared" si="3"/>
        <v>1.7500000000000002E-2</v>
      </c>
      <c r="K13" s="42">
        <v>18</v>
      </c>
      <c r="L13" s="41">
        <f t="shared" si="4"/>
        <v>7.8260869565217397E-3</v>
      </c>
      <c r="M13" s="42">
        <v>25</v>
      </c>
      <c r="N13" s="41">
        <f t="shared" si="5"/>
        <v>1.2500000000000001E-2</v>
      </c>
    </row>
    <row r="14" spans="1:14">
      <c r="A14" s="40">
        <f t="shared" si="7"/>
        <v>4</v>
      </c>
      <c r="B14" s="41">
        <f t="shared" si="6"/>
        <v>8.9480000000000004</v>
      </c>
      <c r="C14" s="42">
        <v>13.7</v>
      </c>
      <c r="D14" s="41">
        <f t="shared" si="0"/>
        <v>4.1515151515151512E-2</v>
      </c>
      <c r="E14" s="42">
        <v>24.5</v>
      </c>
      <c r="F14" s="41">
        <f t="shared" si="1"/>
        <v>2.7222222222222221E-2</v>
      </c>
      <c r="G14" s="42">
        <v>32</v>
      </c>
      <c r="H14" s="41">
        <f t="shared" si="2"/>
        <v>0.04</v>
      </c>
      <c r="I14" s="42">
        <v>38</v>
      </c>
      <c r="J14" s="41">
        <f t="shared" si="3"/>
        <v>4.7500000000000001E-2</v>
      </c>
      <c r="K14" s="42">
        <v>56</v>
      </c>
      <c r="L14" s="41">
        <f t="shared" si="4"/>
        <v>2.4347826086956521E-2</v>
      </c>
      <c r="M14" s="42">
        <v>82</v>
      </c>
      <c r="N14" s="41">
        <f t="shared" si="5"/>
        <v>4.1000000000000002E-2</v>
      </c>
    </row>
    <row r="15" spans="1:14">
      <c r="A15" s="40">
        <f t="shared" si="7"/>
        <v>5</v>
      </c>
      <c r="B15" s="41">
        <f t="shared" si="6"/>
        <v>11.185</v>
      </c>
      <c r="C15" s="42">
        <v>30</v>
      </c>
      <c r="D15" s="41">
        <f t="shared" si="0"/>
        <v>9.0909090909090912E-2</v>
      </c>
      <c r="E15" s="42">
        <v>53</v>
      </c>
      <c r="F15" s="41">
        <f t="shared" si="1"/>
        <v>5.8888888888888886E-2</v>
      </c>
      <c r="G15" s="42">
        <v>66</v>
      </c>
      <c r="H15" s="41">
        <f t="shared" si="2"/>
        <v>8.2500000000000004E-2</v>
      </c>
      <c r="I15" s="42">
        <v>77</v>
      </c>
      <c r="J15" s="41">
        <f t="shared" si="3"/>
        <v>9.6250000000000002E-2</v>
      </c>
      <c r="K15" s="42">
        <v>127</v>
      </c>
      <c r="L15" s="41">
        <f t="shared" si="4"/>
        <v>5.5217391304347829E-2</v>
      </c>
      <c r="M15" s="42">
        <v>174</v>
      </c>
      <c r="N15" s="41">
        <f t="shared" si="5"/>
        <v>8.6999999999999994E-2</v>
      </c>
    </row>
    <row r="16" spans="1:14">
      <c r="A16" s="43">
        <f t="shared" si="7"/>
        <v>6</v>
      </c>
      <c r="B16" s="44">
        <f t="shared" si="6"/>
        <v>13.422000000000001</v>
      </c>
      <c r="C16" s="45">
        <v>55</v>
      </c>
      <c r="D16" s="44">
        <f t="shared" si="0"/>
        <v>0.16666666666666666</v>
      </c>
      <c r="E16" s="45">
        <v>96</v>
      </c>
      <c r="F16" s="44">
        <f t="shared" si="1"/>
        <v>0.10666666666666667</v>
      </c>
      <c r="G16" s="45">
        <v>120</v>
      </c>
      <c r="H16" s="44">
        <f t="shared" si="2"/>
        <v>0.15</v>
      </c>
      <c r="I16" s="45">
        <v>141</v>
      </c>
      <c r="J16" s="44">
        <f t="shared" si="3"/>
        <v>0.17624999999999999</v>
      </c>
      <c r="K16" s="45">
        <v>240</v>
      </c>
      <c r="L16" s="44">
        <f t="shared" si="4"/>
        <v>0.10434782608695652</v>
      </c>
      <c r="M16" s="45">
        <v>321</v>
      </c>
      <c r="N16" s="44">
        <f t="shared" si="5"/>
        <v>0.1605</v>
      </c>
    </row>
    <row r="17" spans="1:14">
      <c r="A17" s="40">
        <f t="shared" si="7"/>
        <v>7</v>
      </c>
      <c r="B17" s="41">
        <f t="shared" si="6"/>
        <v>15.659000000000001</v>
      </c>
      <c r="C17" s="42">
        <v>92</v>
      </c>
      <c r="D17" s="41">
        <f t="shared" si="0"/>
        <v>0.27878787878787881</v>
      </c>
      <c r="E17" s="42">
        <v>156</v>
      </c>
      <c r="F17" s="41">
        <f t="shared" si="1"/>
        <v>0.17333333333333334</v>
      </c>
      <c r="G17" s="42">
        <v>191</v>
      </c>
      <c r="H17" s="41">
        <f t="shared" si="2"/>
        <v>0.23874999999999999</v>
      </c>
      <c r="I17" s="42">
        <v>228</v>
      </c>
      <c r="J17" s="41">
        <f t="shared" si="3"/>
        <v>0.28499999999999998</v>
      </c>
      <c r="K17" s="42">
        <v>400</v>
      </c>
      <c r="L17" s="41">
        <f t="shared" si="4"/>
        <v>0.17391304347826086</v>
      </c>
      <c r="M17" s="42">
        <v>532</v>
      </c>
      <c r="N17" s="41">
        <f t="shared" si="5"/>
        <v>0.26600000000000001</v>
      </c>
    </row>
    <row r="18" spans="1:14">
      <c r="A18" s="40">
        <f t="shared" si="7"/>
        <v>8</v>
      </c>
      <c r="B18" s="41">
        <f t="shared" si="6"/>
        <v>17.896000000000001</v>
      </c>
      <c r="C18" s="42">
        <v>138</v>
      </c>
      <c r="D18" s="41">
        <f t="shared" si="0"/>
        <v>0.41818181818181815</v>
      </c>
      <c r="E18" s="42">
        <v>238</v>
      </c>
      <c r="F18" s="41">
        <f t="shared" si="1"/>
        <v>0.26444444444444443</v>
      </c>
      <c r="G18" s="42">
        <v>284</v>
      </c>
      <c r="H18" s="41">
        <f t="shared" si="2"/>
        <v>0.35499999999999998</v>
      </c>
      <c r="I18" s="42">
        <v>336</v>
      </c>
      <c r="J18" s="41">
        <f t="shared" si="3"/>
        <v>0.42</v>
      </c>
      <c r="K18" s="42">
        <v>626</v>
      </c>
      <c r="L18" s="41">
        <f t="shared" si="4"/>
        <v>0.27217391304347827</v>
      </c>
      <c r="M18" s="42">
        <v>815</v>
      </c>
      <c r="N18" s="41">
        <f t="shared" si="5"/>
        <v>0.40749999999999997</v>
      </c>
    </row>
    <row r="19" spans="1:14">
      <c r="A19" s="40">
        <f t="shared" si="7"/>
        <v>9</v>
      </c>
      <c r="B19" s="41">
        <f t="shared" si="6"/>
        <v>20.133000000000003</v>
      </c>
      <c r="C19" s="42">
        <v>196</v>
      </c>
      <c r="D19" s="41">
        <f t="shared" si="0"/>
        <v>0.59393939393939399</v>
      </c>
      <c r="E19" s="42">
        <v>340</v>
      </c>
      <c r="F19" s="41">
        <f t="shared" si="1"/>
        <v>0.37777777777777777</v>
      </c>
      <c r="G19" s="42">
        <v>405</v>
      </c>
      <c r="H19" s="41">
        <f t="shared" si="2"/>
        <v>0.50624999999999998</v>
      </c>
      <c r="I19" s="42">
        <v>480</v>
      </c>
      <c r="J19" s="41">
        <f t="shared" si="3"/>
        <v>0.6</v>
      </c>
      <c r="K19" s="42">
        <v>892</v>
      </c>
      <c r="L19" s="41">
        <f t="shared" si="4"/>
        <v>0.38782608695652177</v>
      </c>
      <c r="M19" s="42">
        <v>1180</v>
      </c>
      <c r="N19" s="41">
        <f t="shared" si="5"/>
        <v>0.59</v>
      </c>
    </row>
    <row r="20" spans="1:14">
      <c r="A20" s="40">
        <f t="shared" si="7"/>
        <v>10</v>
      </c>
      <c r="B20" s="41">
        <f t="shared" si="6"/>
        <v>22.37</v>
      </c>
      <c r="C20" s="42">
        <v>250</v>
      </c>
      <c r="D20" s="41">
        <f t="shared" si="0"/>
        <v>0.75757575757575757</v>
      </c>
      <c r="E20" s="42">
        <v>466</v>
      </c>
      <c r="F20" s="41">
        <f t="shared" si="1"/>
        <v>0.51777777777777778</v>
      </c>
      <c r="G20" s="42">
        <v>555</v>
      </c>
      <c r="H20" s="41">
        <f t="shared" si="2"/>
        <v>0.69374999999999998</v>
      </c>
      <c r="I20" s="42">
        <v>645</v>
      </c>
      <c r="J20" s="41">
        <f t="shared" si="3"/>
        <v>0.80625000000000002</v>
      </c>
      <c r="K20" s="42">
        <v>1223</v>
      </c>
      <c r="L20" s="41">
        <f t="shared" si="4"/>
        <v>0.5317391304347826</v>
      </c>
      <c r="M20" s="42">
        <v>1612</v>
      </c>
      <c r="N20" s="41">
        <f t="shared" si="5"/>
        <v>0.80600000000000005</v>
      </c>
    </row>
    <row r="21" spans="1:14">
      <c r="A21" s="43">
        <f t="shared" si="7"/>
        <v>11</v>
      </c>
      <c r="B21" s="44">
        <f t="shared" si="6"/>
        <v>24.606999999999999</v>
      </c>
      <c r="C21" s="45">
        <v>292.8</v>
      </c>
      <c r="D21" s="44">
        <f t="shared" si="0"/>
        <v>0.88727272727272732</v>
      </c>
      <c r="E21" s="45">
        <v>600</v>
      </c>
      <c r="F21" s="44">
        <f t="shared" si="1"/>
        <v>0.66666666666666663</v>
      </c>
      <c r="G21" s="45">
        <v>671</v>
      </c>
      <c r="H21" s="44">
        <f t="shared" si="2"/>
        <v>0.83875</v>
      </c>
      <c r="I21" s="45">
        <v>744</v>
      </c>
      <c r="J21" s="44">
        <f t="shared" si="3"/>
        <v>0.93</v>
      </c>
      <c r="K21" s="45">
        <v>1590</v>
      </c>
      <c r="L21" s="44">
        <f t="shared" si="4"/>
        <v>0.69130434782608696</v>
      </c>
      <c r="M21" s="45">
        <v>1890</v>
      </c>
      <c r="N21" s="44">
        <f t="shared" si="5"/>
        <v>0.94499999999999995</v>
      </c>
    </row>
    <row r="22" spans="1:14">
      <c r="A22" s="40">
        <f t="shared" si="7"/>
        <v>12</v>
      </c>
      <c r="B22" s="41">
        <f t="shared" si="6"/>
        <v>26.844000000000001</v>
      </c>
      <c r="C22" s="42">
        <v>320</v>
      </c>
      <c r="D22" s="41">
        <f t="shared" si="0"/>
        <v>0.96969696969696972</v>
      </c>
      <c r="E22" s="42">
        <v>710</v>
      </c>
      <c r="F22" s="41">
        <f t="shared" si="1"/>
        <v>0.78888888888888886</v>
      </c>
      <c r="G22" s="42">
        <v>750</v>
      </c>
      <c r="H22" s="41">
        <f t="shared" si="2"/>
        <v>0.9375</v>
      </c>
      <c r="I22" s="42">
        <v>780</v>
      </c>
      <c r="J22" s="41">
        <f t="shared" si="3"/>
        <v>0.97499999999999998</v>
      </c>
      <c r="K22" s="42">
        <v>1900</v>
      </c>
      <c r="L22" s="41">
        <f t="shared" si="4"/>
        <v>0.82608695652173914</v>
      </c>
      <c r="M22" s="42">
        <v>2000</v>
      </c>
      <c r="N22" s="41">
        <f t="shared" si="5"/>
        <v>1</v>
      </c>
    </row>
    <row r="23" spans="1:14">
      <c r="A23" s="40">
        <f t="shared" si="7"/>
        <v>13</v>
      </c>
      <c r="B23" s="41">
        <f t="shared" si="6"/>
        <v>29.081000000000003</v>
      </c>
      <c r="C23" s="42">
        <v>335</v>
      </c>
      <c r="D23" s="41">
        <f t="shared" si="0"/>
        <v>1.0151515151515151</v>
      </c>
      <c r="E23" s="42">
        <v>790</v>
      </c>
      <c r="F23" s="41">
        <f t="shared" si="1"/>
        <v>0.87777777777777777</v>
      </c>
      <c r="G23" s="42">
        <v>790</v>
      </c>
      <c r="H23" s="41">
        <f t="shared" si="2"/>
        <v>0.98750000000000004</v>
      </c>
      <c r="I23" s="42">
        <v>810</v>
      </c>
      <c r="J23" s="41">
        <f t="shared" si="3"/>
        <v>1.0125</v>
      </c>
      <c r="K23" s="42">
        <v>2080</v>
      </c>
      <c r="L23" s="41">
        <f t="shared" si="4"/>
        <v>0.90434782608695652</v>
      </c>
      <c r="M23" s="42">
        <v>2050</v>
      </c>
      <c r="N23" s="41">
        <f t="shared" si="5"/>
        <v>1.0249999999999999</v>
      </c>
    </row>
    <row r="24" spans="1:14">
      <c r="A24" s="40">
        <f t="shared" si="7"/>
        <v>14</v>
      </c>
      <c r="B24" s="41">
        <f t="shared" si="6"/>
        <v>31.318000000000001</v>
      </c>
      <c r="C24" s="42">
        <v>335</v>
      </c>
      <c r="D24" s="41">
        <f t="shared" si="0"/>
        <v>1.0151515151515151</v>
      </c>
      <c r="E24" s="42">
        <v>850</v>
      </c>
      <c r="F24" s="41">
        <f t="shared" si="1"/>
        <v>0.94444444444444442</v>
      </c>
      <c r="G24" s="42">
        <v>810</v>
      </c>
      <c r="H24" s="41">
        <f t="shared" si="2"/>
        <v>1.0125</v>
      </c>
      <c r="I24" s="42">
        <v>810</v>
      </c>
      <c r="J24" s="41">
        <f t="shared" si="3"/>
        <v>1.0125</v>
      </c>
      <c r="K24" s="42">
        <v>2230</v>
      </c>
      <c r="L24" s="41">
        <f t="shared" si="4"/>
        <v>0.9695652173913043</v>
      </c>
      <c r="M24" s="42">
        <v>2050</v>
      </c>
      <c r="N24" s="41">
        <f t="shared" si="5"/>
        <v>1.0249999999999999</v>
      </c>
    </row>
    <row r="25" spans="1:14">
      <c r="A25" s="40">
        <f t="shared" si="7"/>
        <v>15</v>
      </c>
      <c r="B25" s="41">
        <f t="shared" si="6"/>
        <v>33.555</v>
      </c>
      <c r="C25" s="42">
        <v>335</v>
      </c>
      <c r="D25" s="41">
        <f t="shared" si="0"/>
        <v>1.0151515151515151</v>
      </c>
      <c r="E25" s="42">
        <v>880</v>
      </c>
      <c r="F25" s="41">
        <f t="shared" si="1"/>
        <v>0.97777777777777775</v>
      </c>
      <c r="G25" s="42">
        <v>810</v>
      </c>
      <c r="H25" s="41">
        <f t="shared" si="2"/>
        <v>1.0125</v>
      </c>
      <c r="I25" s="42">
        <v>810</v>
      </c>
      <c r="J25" s="41">
        <f t="shared" si="3"/>
        <v>1.0125</v>
      </c>
      <c r="K25" s="42">
        <v>2300</v>
      </c>
      <c r="L25" s="41">
        <f t="shared" si="4"/>
        <v>1</v>
      </c>
      <c r="M25" s="42">
        <v>2050</v>
      </c>
      <c r="N25" s="41">
        <f t="shared" si="5"/>
        <v>1.0249999999999999</v>
      </c>
    </row>
    <row r="26" spans="1:14">
      <c r="A26" s="43">
        <f t="shared" si="7"/>
        <v>16</v>
      </c>
      <c r="B26" s="44">
        <f t="shared" si="6"/>
        <v>35.792000000000002</v>
      </c>
      <c r="C26" s="45">
        <v>335</v>
      </c>
      <c r="D26" s="44">
        <f t="shared" si="0"/>
        <v>1.0151515151515151</v>
      </c>
      <c r="E26" s="45">
        <v>905</v>
      </c>
      <c r="F26" s="44">
        <f t="shared" si="1"/>
        <v>1.0055555555555555</v>
      </c>
      <c r="G26" s="45">
        <v>810</v>
      </c>
      <c r="H26" s="44">
        <f t="shared" si="2"/>
        <v>1.0125</v>
      </c>
      <c r="I26" s="45">
        <v>810</v>
      </c>
      <c r="J26" s="44">
        <f t="shared" si="3"/>
        <v>1.0125</v>
      </c>
      <c r="K26" s="45">
        <v>2310</v>
      </c>
      <c r="L26" s="44">
        <f t="shared" si="4"/>
        <v>1.0043478260869565</v>
      </c>
      <c r="M26" s="45">
        <v>2050</v>
      </c>
      <c r="N26" s="44">
        <f t="shared" si="5"/>
        <v>1.0249999999999999</v>
      </c>
    </row>
    <row r="27" spans="1:14">
      <c r="A27" s="40">
        <f t="shared" si="7"/>
        <v>17</v>
      </c>
      <c r="B27" s="41">
        <f t="shared" si="6"/>
        <v>38.029000000000003</v>
      </c>
      <c r="C27" s="42">
        <v>335</v>
      </c>
      <c r="D27" s="41">
        <f t="shared" si="0"/>
        <v>1.0151515151515151</v>
      </c>
      <c r="E27" s="42">
        <v>910</v>
      </c>
      <c r="F27" s="41">
        <f t="shared" si="1"/>
        <v>1.0111111111111111</v>
      </c>
      <c r="G27" s="42">
        <v>810</v>
      </c>
      <c r="H27" s="41">
        <f t="shared" si="2"/>
        <v>1.0125</v>
      </c>
      <c r="I27" s="42">
        <v>810</v>
      </c>
      <c r="J27" s="41">
        <f t="shared" si="3"/>
        <v>1.0125</v>
      </c>
      <c r="K27" s="42">
        <v>2310</v>
      </c>
      <c r="L27" s="41">
        <f t="shared" si="4"/>
        <v>1.0043478260869565</v>
      </c>
      <c r="M27" s="42">
        <v>2050</v>
      </c>
      <c r="N27" s="41">
        <f t="shared" si="5"/>
        <v>1.0249999999999999</v>
      </c>
    </row>
    <row r="28" spans="1:14">
      <c r="A28" s="40">
        <f t="shared" si="7"/>
        <v>18</v>
      </c>
      <c r="B28" s="41">
        <f t="shared" si="6"/>
        <v>40.266000000000005</v>
      </c>
      <c r="C28" s="42">
        <v>335</v>
      </c>
      <c r="D28" s="41">
        <f t="shared" si="0"/>
        <v>1.0151515151515151</v>
      </c>
      <c r="E28" s="42">
        <v>910</v>
      </c>
      <c r="F28" s="41">
        <f t="shared" si="1"/>
        <v>1.0111111111111111</v>
      </c>
      <c r="G28" s="42">
        <v>810</v>
      </c>
      <c r="H28" s="41">
        <f t="shared" si="2"/>
        <v>1.0125</v>
      </c>
      <c r="I28" s="42">
        <v>810</v>
      </c>
      <c r="J28" s="41">
        <f t="shared" si="3"/>
        <v>1.0125</v>
      </c>
      <c r="K28" s="42">
        <v>2310</v>
      </c>
      <c r="L28" s="41">
        <f t="shared" si="4"/>
        <v>1.0043478260869565</v>
      </c>
      <c r="M28" s="42">
        <v>2050</v>
      </c>
      <c r="N28" s="41">
        <f t="shared" si="5"/>
        <v>1.0249999999999999</v>
      </c>
    </row>
    <row r="29" spans="1:14">
      <c r="A29" s="40">
        <f t="shared" si="7"/>
        <v>19</v>
      </c>
      <c r="B29" s="41">
        <f t="shared" si="6"/>
        <v>42.503</v>
      </c>
      <c r="C29" s="42">
        <v>335</v>
      </c>
      <c r="D29" s="41">
        <f t="shared" si="0"/>
        <v>1.0151515151515151</v>
      </c>
      <c r="E29" s="42">
        <v>910</v>
      </c>
      <c r="F29" s="41">
        <f t="shared" si="1"/>
        <v>1.0111111111111111</v>
      </c>
      <c r="G29" s="42">
        <v>810</v>
      </c>
      <c r="H29" s="41">
        <f t="shared" si="2"/>
        <v>1.0125</v>
      </c>
      <c r="I29" s="42">
        <v>810</v>
      </c>
      <c r="J29" s="41">
        <f t="shared" si="3"/>
        <v>1.0125</v>
      </c>
      <c r="K29" s="42">
        <v>2310</v>
      </c>
      <c r="L29" s="41">
        <f t="shared" si="4"/>
        <v>1.0043478260869565</v>
      </c>
      <c r="M29" s="42">
        <v>2050</v>
      </c>
      <c r="N29" s="41">
        <f t="shared" si="5"/>
        <v>1.0249999999999999</v>
      </c>
    </row>
    <row r="30" spans="1:14">
      <c r="A30" s="40">
        <f t="shared" si="7"/>
        <v>20</v>
      </c>
      <c r="B30" s="41">
        <f t="shared" si="6"/>
        <v>44.74</v>
      </c>
      <c r="C30" s="42">
        <v>335</v>
      </c>
      <c r="D30" s="41">
        <f t="shared" si="0"/>
        <v>1.0151515151515151</v>
      </c>
      <c r="E30" s="42">
        <v>910</v>
      </c>
      <c r="F30" s="41">
        <f t="shared" si="1"/>
        <v>1.0111111111111111</v>
      </c>
      <c r="G30" s="42">
        <v>810</v>
      </c>
      <c r="H30" s="41">
        <f t="shared" si="2"/>
        <v>1.0125</v>
      </c>
      <c r="I30" s="42">
        <v>810</v>
      </c>
      <c r="J30" s="41">
        <f t="shared" si="3"/>
        <v>1.0125</v>
      </c>
      <c r="K30" s="42">
        <v>2310</v>
      </c>
      <c r="L30" s="41">
        <f t="shared" si="4"/>
        <v>1.0043478260869565</v>
      </c>
      <c r="M30" s="42">
        <v>2050</v>
      </c>
      <c r="N30" s="41">
        <f t="shared" si="5"/>
        <v>1.0249999999999999</v>
      </c>
    </row>
    <row r="31" spans="1:14">
      <c r="A31" s="43">
        <f t="shared" si="7"/>
        <v>21</v>
      </c>
      <c r="B31" s="44">
        <f t="shared" si="6"/>
        <v>46.977000000000004</v>
      </c>
      <c r="C31" s="45">
        <v>335</v>
      </c>
      <c r="D31" s="44">
        <f t="shared" si="0"/>
        <v>1.0151515151515151</v>
      </c>
      <c r="E31" s="45">
        <v>910</v>
      </c>
      <c r="F31" s="44">
        <f t="shared" si="1"/>
        <v>1.0111111111111111</v>
      </c>
      <c r="G31" s="45">
        <v>810</v>
      </c>
      <c r="H31" s="44">
        <f t="shared" si="2"/>
        <v>1.0125</v>
      </c>
      <c r="I31" s="45">
        <v>810</v>
      </c>
      <c r="J31" s="44">
        <f t="shared" si="3"/>
        <v>1.0125</v>
      </c>
      <c r="K31" s="45">
        <v>2310</v>
      </c>
      <c r="L31" s="44">
        <f t="shared" si="4"/>
        <v>1.0043478260869565</v>
      </c>
      <c r="M31" s="45">
        <v>2050</v>
      </c>
      <c r="N31" s="44">
        <f t="shared" si="5"/>
        <v>1.0249999999999999</v>
      </c>
    </row>
    <row r="32" spans="1:14">
      <c r="A32" s="40">
        <f t="shared" si="7"/>
        <v>22</v>
      </c>
      <c r="B32" s="41">
        <f t="shared" si="6"/>
        <v>49.213999999999999</v>
      </c>
      <c r="C32" s="42">
        <v>335</v>
      </c>
      <c r="D32" s="41">
        <f t="shared" si="0"/>
        <v>1.0151515151515151</v>
      </c>
      <c r="E32" s="42">
        <v>910</v>
      </c>
      <c r="F32" s="41">
        <f t="shared" si="1"/>
        <v>1.0111111111111111</v>
      </c>
      <c r="G32" s="42">
        <v>810</v>
      </c>
      <c r="H32" s="41">
        <f t="shared" si="2"/>
        <v>1.0125</v>
      </c>
      <c r="I32" s="42">
        <v>810</v>
      </c>
      <c r="J32" s="41">
        <f t="shared" si="3"/>
        <v>1.0125</v>
      </c>
      <c r="K32" s="42">
        <v>2310</v>
      </c>
      <c r="L32" s="41">
        <f t="shared" si="4"/>
        <v>1.0043478260869565</v>
      </c>
      <c r="M32" s="42">
        <v>2050</v>
      </c>
      <c r="N32" s="41">
        <f t="shared" si="5"/>
        <v>1.0249999999999999</v>
      </c>
    </row>
    <row r="33" spans="1:14">
      <c r="A33" s="40">
        <f t="shared" si="7"/>
        <v>23</v>
      </c>
      <c r="B33" s="41">
        <f t="shared" si="6"/>
        <v>51.451000000000001</v>
      </c>
      <c r="C33" s="42">
        <v>335</v>
      </c>
      <c r="D33" s="41">
        <f t="shared" si="0"/>
        <v>1.0151515151515151</v>
      </c>
      <c r="E33" s="42">
        <v>910</v>
      </c>
      <c r="F33" s="41">
        <f t="shared" si="1"/>
        <v>1.0111111111111111</v>
      </c>
      <c r="G33" s="42">
        <v>810</v>
      </c>
      <c r="H33" s="41">
        <f t="shared" si="2"/>
        <v>1.0125</v>
      </c>
      <c r="I33" s="42">
        <v>810</v>
      </c>
      <c r="J33" s="41">
        <f t="shared" si="3"/>
        <v>1.0125</v>
      </c>
      <c r="K33" s="42">
        <v>2310</v>
      </c>
      <c r="L33" s="41">
        <f t="shared" si="4"/>
        <v>1.0043478260869565</v>
      </c>
      <c r="M33" s="42">
        <v>2050</v>
      </c>
      <c r="N33" s="41">
        <f t="shared" si="5"/>
        <v>1.0249999999999999</v>
      </c>
    </row>
    <row r="34" spans="1:14">
      <c r="A34" s="40">
        <f t="shared" si="7"/>
        <v>24</v>
      </c>
      <c r="B34" s="41">
        <f t="shared" si="6"/>
        <v>53.688000000000002</v>
      </c>
      <c r="C34" s="42">
        <v>335</v>
      </c>
      <c r="D34" s="41">
        <f t="shared" si="0"/>
        <v>1.0151515151515151</v>
      </c>
      <c r="E34" s="42">
        <v>910</v>
      </c>
      <c r="F34" s="41">
        <f t="shared" si="1"/>
        <v>1.0111111111111111</v>
      </c>
      <c r="G34" s="42">
        <v>810</v>
      </c>
      <c r="H34" s="41">
        <f t="shared" si="2"/>
        <v>1.0125</v>
      </c>
      <c r="I34" s="42">
        <v>810</v>
      </c>
      <c r="J34" s="41">
        <f t="shared" si="3"/>
        <v>1.0125</v>
      </c>
      <c r="K34" s="42">
        <v>2310</v>
      </c>
      <c r="L34" s="41">
        <f t="shared" si="4"/>
        <v>1.0043478260869565</v>
      </c>
      <c r="M34" s="42">
        <v>2050</v>
      </c>
      <c r="N34" s="41">
        <f t="shared" si="5"/>
        <v>1.0249999999999999</v>
      </c>
    </row>
    <row r="35" spans="1:14">
      <c r="A35" s="46">
        <f t="shared" si="7"/>
        <v>25</v>
      </c>
      <c r="B35" s="47">
        <f t="shared" si="6"/>
        <v>55.925000000000004</v>
      </c>
      <c r="C35" s="48">
        <v>335</v>
      </c>
      <c r="D35" s="47">
        <f t="shared" si="0"/>
        <v>1.0151515151515151</v>
      </c>
      <c r="E35" s="48">
        <v>910</v>
      </c>
      <c r="F35" s="47">
        <f t="shared" si="1"/>
        <v>1.0111111111111111</v>
      </c>
      <c r="G35" s="48">
        <v>810</v>
      </c>
      <c r="H35" s="47">
        <f t="shared" si="2"/>
        <v>1.0125</v>
      </c>
      <c r="I35" s="48">
        <v>810</v>
      </c>
      <c r="J35" s="47">
        <f t="shared" si="3"/>
        <v>1.0125</v>
      </c>
      <c r="K35" s="48">
        <v>2310</v>
      </c>
      <c r="L35" s="47">
        <f t="shared" si="4"/>
        <v>1.0043478260869565</v>
      </c>
      <c r="M35" s="48">
        <v>2050</v>
      </c>
      <c r="N35" s="47">
        <f t="shared" si="5"/>
        <v>1.0249999999999999</v>
      </c>
    </row>
    <row r="36" spans="1:14" s="69" customFormat="1">
      <c r="A36" s="74">
        <v>26</v>
      </c>
      <c r="B36" s="75">
        <f t="shared" ref="B36" si="8">A36*2.237</f>
        <v>58.162000000000006</v>
      </c>
      <c r="C36" s="76">
        <v>335</v>
      </c>
      <c r="D36" s="75">
        <f t="shared" ref="D36" si="9">C36/C$3</f>
        <v>1.0151515151515151</v>
      </c>
      <c r="E36" s="76">
        <v>910</v>
      </c>
      <c r="F36" s="75">
        <f t="shared" ref="F36" si="10">E36/E$3</f>
        <v>1.0111111111111111</v>
      </c>
      <c r="G36" s="76">
        <v>810</v>
      </c>
      <c r="H36" s="75">
        <f t="shared" ref="H36" si="11">G36/G$3</f>
        <v>1.0125</v>
      </c>
      <c r="I36" s="76">
        <v>810</v>
      </c>
      <c r="J36" s="75">
        <f t="shared" ref="J36" si="12">I36/I$3</f>
        <v>1.0125</v>
      </c>
      <c r="K36" s="76">
        <v>2310</v>
      </c>
      <c r="L36" s="75">
        <f t="shared" ref="L36" si="13">K36/K$3</f>
        <v>1.0043478260869565</v>
      </c>
      <c r="M36" s="76">
        <v>2050</v>
      </c>
      <c r="N36" s="75">
        <f t="shared" ref="N36" si="14">M36/M$3</f>
        <v>1.0249999999999999</v>
      </c>
    </row>
    <row r="37" spans="1:14">
      <c r="A37" s="49"/>
    </row>
    <row r="38" spans="1:14">
      <c r="A38" s="49"/>
    </row>
    <row r="39" spans="1:14">
      <c r="A39" s="49"/>
    </row>
    <row r="40" spans="1:14">
      <c r="A40" s="49"/>
    </row>
    <row r="41" spans="1:14">
      <c r="A41" s="49"/>
    </row>
    <row r="42" spans="1:14">
      <c r="A42" s="49"/>
    </row>
    <row r="43" spans="1:14">
      <c r="A43" s="49"/>
    </row>
    <row r="44" spans="1:14">
      <c r="A44" s="49"/>
    </row>
    <row r="45" spans="1:14">
      <c r="A45" s="49"/>
    </row>
    <row r="46" spans="1:14">
      <c r="A46" s="49"/>
    </row>
    <row r="47" spans="1:14">
      <c r="A47" s="49"/>
    </row>
  </sheetData>
  <pageMargins left="0.75" right="0.75" top="1" bottom="1" header="0.5" footer="0.5"/>
  <pageSetup scale="5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Regulation</vt:lpstr>
      <vt:lpstr>10min</vt:lpstr>
      <vt:lpstr>Forecast (Capacity)</vt:lpstr>
      <vt:lpstr>Forecast (Power)</vt:lpstr>
      <vt:lpstr>Forecast PDF Chart</vt:lpstr>
      <vt:lpstr>EnerconTurbines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2012-06-23T22:14:23Z</dcterms:created>
  <dcterms:modified xsi:type="dcterms:W3CDTF">2012-10-24T13:18:00Z</dcterms:modified>
</cp:coreProperties>
</file>