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8520" activeTab="3"/>
  </bookViews>
  <sheets>
    <sheet name="Berekening" sheetId="1" r:id="rId1"/>
    <sheet name="funnel" sheetId="3" r:id="rId2"/>
    <sheet name="pacing variabel" sheetId="4" r:id="rId3"/>
    <sheet name="definities" sheetId="5" r:id="rId4"/>
    <sheet name="real life load" sheetId="6" r:id="rId5"/>
  </sheets>
  <calcPr calcId="124519"/>
</workbook>
</file>

<file path=xl/calcChain.xml><?xml version="1.0" encoding="utf-8"?>
<calcChain xmlns="http://schemas.openxmlformats.org/spreadsheetml/2006/main">
  <c r="B24" i="4"/>
  <c r="B23"/>
  <c r="B21"/>
  <c r="B20"/>
  <c r="B19"/>
  <c r="B18"/>
  <c r="B14"/>
  <c r="B13"/>
  <c r="B11"/>
  <c r="B10"/>
  <c r="B9"/>
  <c r="B4"/>
  <c r="B3"/>
  <c r="N15" i="1"/>
  <c r="N14"/>
  <c r="N13"/>
  <c r="N12"/>
  <c r="N11"/>
  <c r="N10"/>
  <c r="N9"/>
  <c r="N8"/>
  <c r="N7"/>
  <c r="N6"/>
  <c r="N5"/>
  <c r="N4"/>
  <c r="N3"/>
  <c r="M15"/>
  <c r="M14"/>
  <c r="M13"/>
  <c r="M12"/>
  <c r="M11"/>
  <c r="M10"/>
  <c r="M9"/>
  <c r="M8"/>
  <c r="M7"/>
  <c r="M6"/>
  <c r="M5"/>
  <c r="M4"/>
  <c r="M3"/>
  <c r="L15"/>
  <c r="L14"/>
  <c r="L13"/>
  <c r="L12"/>
  <c r="L11"/>
  <c r="L10"/>
  <c r="L9"/>
  <c r="L8"/>
  <c r="L7"/>
  <c r="L6"/>
  <c r="L5"/>
  <c r="L4"/>
  <c r="L3"/>
  <c r="J15"/>
  <c r="J14"/>
  <c r="J13"/>
  <c r="J12"/>
  <c r="J11"/>
  <c r="J10"/>
  <c r="J9"/>
  <c r="J8"/>
  <c r="J7"/>
  <c r="J6"/>
  <c r="J5"/>
  <c r="J4"/>
  <c r="J3"/>
  <c r="J2"/>
  <c r="H15"/>
  <c r="H14"/>
  <c r="H13"/>
  <c r="H12"/>
  <c r="H11"/>
  <c r="H10"/>
  <c r="H9"/>
  <c r="H8"/>
  <c r="H7"/>
  <c r="H6"/>
  <c r="H5"/>
  <c r="H4"/>
  <c r="H3"/>
  <c r="H2"/>
  <c r="G15"/>
  <c r="G14"/>
  <c r="G13"/>
  <c r="G12"/>
  <c r="G11"/>
  <c r="G10"/>
  <c r="G9"/>
  <c r="G8"/>
  <c r="G7"/>
  <c r="G6"/>
  <c r="G5"/>
  <c r="G4"/>
  <c r="G3"/>
  <c r="G2"/>
  <c r="D6" i="3"/>
  <c r="D5"/>
  <c r="D4"/>
  <c r="D3"/>
  <c r="D2"/>
  <c r="C6"/>
  <c r="C5"/>
  <c r="C4"/>
  <c r="C3"/>
  <c r="C2"/>
  <c r="B6"/>
  <c r="Q15" i="1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Q4"/>
  <c r="R4" s="1"/>
  <c r="Q3"/>
  <c r="R3" s="1"/>
  <c r="H16"/>
  <c r="I15"/>
  <c r="K15" s="1"/>
  <c r="I3"/>
  <c r="K3" s="1"/>
  <c r="B16"/>
  <c r="G16" s="1"/>
  <c r="D16"/>
  <c r="P15"/>
  <c r="P14"/>
  <c r="P13"/>
  <c r="P12"/>
  <c r="P11"/>
  <c r="P10"/>
  <c r="P9"/>
  <c r="P8"/>
  <c r="P7"/>
  <c r="P6"/>
  <c r="P5"/>
  <c r="P4"/>
  <c r="P3"/>
  <c r="P2"/>
  <c r="P16" s="1"/>
  <c r="I4" l="1"/>
  <c r="K4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Q2"/>
  <c r="I5"/>
  <c r="K5"/>
  <c r="I2"/>
  <c r="K2"/>
  <c r="L2" s="1"/>
  <c r="O5"/>
  <c r="O15"/>
  <c r="L16" l="1"/>
  <c r="M16" s="1"/>
  <c r="M2"/>
  <c r="R2"/>
  <c r="N2"/>
  <c r="N16" s="1"/>
  <c r="O14"/>
  <c r="O13"/>
  <c r="O12"/>
  <c r="O11"/>
  <c r="O10"/>
  <c r="O9"/>
  <c r="O8"/>
  <c r="O7"/>
  <c r="O6"/>
  <c r="O4"/>
  <c r="O3"/>
  <c r="O2"/>
</calcChain>
</file>

<file path=xl/sharedStrings.xml><?xml version="1.0" encoding="utf-8"?>
<sst xmlns="http://schemas.openxmlformats.org/spreadsheetml/2006/main" count="155" uniqueCount="137">
  <si>
    <t>01_I2F_MB1B.c</t>
  </si>
  <si>
    <t>02_I2F_MB51.c</t>
  </si>
  <si>
    <t>03_ITF_ZLS_BC_IFC.c</t>
  </si>
  <si>
    <t>04_O2C_VA01.c</t>
  </si>
  <si>
    <t>05_O2C_VA02.c</t>
  </si>
  <si>
    <t>06_O2C_ZJV012.c</t>
  </si>
  <si>
    <t>08_LSC3_ZLS_CS02.c</t>
  </si>
  <si>
    <t>09_LSC3_ZLS_OVERDUE.c</t>
  </si>
  <si>
    <t>10_P2P_CO02.c</t>
  </si>
  <si>
    <t>11_P2P_CO03.c</t>
  </si>
  <si>
    <t>13_A2C_F110.c</t>
  </si>
  <si>
    <t>14_A2C_FB01.c</t>
  </si>
  <si>
    <t>15_A2C_FBL1N.c</t>
  </si>
  <si>
    <t>16_A2C_KSB1.c</t>
  </si>
  <si>
    <t>#/uur</t>
  </si>
  <si>
    <t>#/sec</t>
  </si>
  <si>
    <t>looptijd scenario (sec)</t>
  </si>
  <si>
    <t>#vusers</t>
  </si>
  <si>
    <t>pacing (sec)</t>
  </si>
  <si>
    <t>#/rampup</t>
  </si>
  <si>
    <t>rampup every (sec)</t>
  </si>
  <si>
    <t>check pacing/looptijd</t>
  </si>
  <si>
    <t>Input</t>
  </si>
  <si>
    <t>Looptijd scenario</t>
  </si>
  <si>
    <t>min #vusers</t>
  </si>
  <si>
    <t>#vusers/rampup</t>
  </si>
  <si>
    <t>Hoeveel vusers tegelijk te starten</t>
  </si>
  <si>
    <t>vanuit business aantal transacties voor dit script per uur (normaal, gemiddeld)</t>
  </si>
  <si>
    <t>Output</t>
  </si>
  <si>
    <t>aantal transacties per seconde</t>
  </si>
  <si>
    <t>pacing</t>
  </si>
  <si>
    <t>in te stellen pacing in load generator</t>
  </si>
  <si>
    <t>rampup every</t>
  </si>
  <si>
    <t>in te stellen rampup: start X vusers every Y seconds</t>
  </si>
  <si>
    <t>check pacing</t>
  </si>
  <si>
    <t>als er te weinig vusers zijn, worden *** getoond.</t>
  </si>
  <si>
    <t>minimaal benodigde vusers zodat pacing &gt;= looptijd scenario</t>
  </si>
  <si>
    <t>Loadfactor</t>
  </si>
  <si>
    <t>#vusers (loadfactor)</t>
  </si>
  <si>
    <t>#/rampup (loadfactor)</t>
  </si>
  <si>
    <t>loadfactor</t>
  </si>
  <si>
    <t>hoeveel meer load dan de normale load, bv tijdens piek belasting</t>
  </si>
  <si>
    <t>aantal vusers vermenigvuldigd met loadfactor</t>
  </si>
  <si>
    <t>hoeveel vusers tegelijk te starten, rekening houdend met loadfactor</t>
  </si>
  <si>
    <t>Totaal</t>
  </si>
  <si>
    <t>Hoelang doet 1 scenario (script) erover inclusief denktijden en responstijden, 1 iteratie</t>
  </si>
  <si>
    <t>homepage</t>
  </si>
  <si>
    <t>zoeken</t>
  </si>
  <si>
    <t>winkelwagen</t>
  </si>
  <si>
    <t>bestellen</t>
  </si>
  <si>
    <t>totaal</t>
  </si>
  <si>
    <t>verhouding</t>
  </si>
  <si>
    <t>aantal</t>
  </si>
  <si>
    <t>#scripts (iteraties) / uur</t>
  </si>
  <si>
    <t>#/sec bji te weinig vusers</t>
  </si>
  <si>
    <t>#/uur bij te weinig vusers</t>
  </si>
  <si>
    <t>het aantal transacties per seconde dat wordt gehaald als te weinig vusers worden gebruikt</t>
  </si>
  <si>
    <t>het aantal transacties per uur dat wordt gehaald als te weinig vusers worden gebruikt</t>
  </si>
  <si>
    <t>Looptijd test</t>
  </si>
  <si>
    <t>#testgevallen</t>
  </si>
  <si>
    <t>rampup periode</t>
  </si>
  <si>
    <t>stabiele periode</t>
  </si>
  <si>
    <t>Stel 1 vuser</t>
  </si>
  <si>
    <t xml:space="preserve">pacing </t>
  </si>
  <si>
    <t>seconden</t>
  </si>
  <si>
    <t>X</t>
  </si>
  <si>
    <t>per seconde</t>
  </si>
  <si>
    <t>per uur</t>
  </si>
  <si>
    <t>Stel een variabele pacing, met gemiddelde van 60 seconden, min = 20, max = 100.</t>
  </si>
  <si>
    <t>Stel pacing=10x 20 seconden, en 10x 100 seconden</t>
  </si>
  <si>
    <t>totale tijd</t>
  </si>
  <si>
    <t>#trans</t>
  </si>
  <si>
    <t>Klopt dan gewoon wel dus, wel oppassen dat iteratie niet korter dan 20 seconden duurt, dan gaat het wel fout.</t>
  </si>
  <si>
    <t>periode 1</t>
  </si>
  <si>
    <t>periode 2</t>
  </si>
  <si>
    <t>X periode 1</t>
  </si>
  <si>
    <t>X periode 2</t>
  </si>
  <si>
    <t>X gemiddeld</t>
  </si>
  <si>
    <t>X gewogen gemiddelde</t>
  </si>
  <si>
    <t>Dan wel weer goed.</t>
  </si>
  <si>
    <t>Productie situatie</t>
  </si>
  <si>
    <t>Load Scenario</t>
  </si>
  <si>
    <t>Simulatie</t>
  </si>
  <si>
    <t>Test</t>
  </si>
  <si>
    <t>Mix van scripts</t>
  </si>
  <si>
    <t>Script 1</t>
  </si>
  <si>
    <t>Script 2</t>
  </si>
  <si>
    <t>Script 3</t>
  </si>
  <si>
    <t>Script 4</t>
  </si>
  <si>
    <t>Script 5</t>
  </si>
  <si>
    <t>Script 6</t>
  </si>
  <si>
    <t>Script</t>
  </si>
  <si>
    <t>Business transactie</t>
  </si>
  <si>
    <t>(scenario)</t>
  </si>
  <si>
    <t>action.c</t>
  </si>
  <si>
    <t>Transactie</t>
  </si>
  <si>
    <t>Transactie 1</t>
  </si>
  <si>
    <t>Transactie 2</t>
  </si>
  <si>
    <t>Transactie 3</t>
  </si>
  <si>
    <t>Transactie 4</t>
  </si>
  <si>
    <t>Pacing</t>
  </si>
  <si>
    <t>Stap 1</t>
  </si>
  <si>
    <t>Denktijd 1</t>
  </si>
  <si>
    <t>Stap 2</t>
  </si>
  <si>
    <t>Denktijd 2</t>
  </si>
  <si>
    <t>Stap 3</t>
  </si>
  <si>
    <t>Denktijd 3</t>
  </si>
  <si>
    <t>Hit</t>
  </si>
  <si>
    <t>Object</t>
  </si>
  <si>
    <t>Dialog step</t>
  </si>
  <si>
    <t>URL</t>
  </si>
  <si>
    <t>site.html</t>
  </si>
  <si>
    <t>site.js</t>
  </si>
  <si>
    <t>site.gif</t>
  </si>
  <si>
    <t>site.css</t>
  </si>
  <si>
    <t>site.xml</t>
  </si>
  <si>
    <t>Meetbare eenheid</t>
  </si>
  <si>
    <t>Page(view)</t>
  </si>
  <si>
    <t>Wordt door vuser uitgevoerd</t>
  </si>
  <si>
    <t>Synoniemen</t>
  </si>
  <si>
    <t>Usecase</t>
  </si>
  <si>
    <t>Stap</t>
  </si>
  <si>
    <t>Object 1</t>
  </si>
  <si>
    <t>Object 2</t>
  </si>
  <si>
    <t>Object 3</t>
  </si>
  <si>
    <t>Object 4</t>
  </si>
  <si>
    <t>Object 5</t>
  </si>
  <si>
    <t>Object 6</t>
  </si>
  <si>
    <t>Gebruikers-handeling</t>
  </si>
  <si>
    <t>Iteratie</t>
  </si>
  <si>
    <t>Request</t>
  </si>
  <si>
    <t>tijdstip</t>
  </si>
  <si>
    <t>vusers</t>
  </si>
  <si>
    <t>Redirect</t>
  </si>
  <si>
    <t>Include</t>
  </si>
  <si>
    <t>Klikpad</t>
  </si>
  <si>
    <t>Workload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</si>
</sst>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E8D8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Alignment="1">
      <alignment textRotation="70"/>
    </xf>
    <xf numFmtId="164" fontId="0" fillId="0" borderId="0" xfId="0" applyNumberFormat="1"/>
    <xf numFmtId="0" fontId="0" fillId="0" borderId="1" xfId="0" applyBorder="1" applyAlignment="1">
      <alignment textRotation="70"/>
    </xf>
    <xf numFmtId="164" fontId="0" fillId="2" borderId="2" xfId="0" applyNumberFormat="1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textRotation="70" wrapText="1"/>
    </xf>
    <xf numFmtId="164" fontId="0" fillId="2" borderId="0" xfId="0" applyNumberFormat="1" applyFill="1" applyAlignment="1">
      <alignment textRotation="70"/>
    </xf>
    <xf numFmtId="0" fontId="0" fillId="2" borderId="1" xfId="0" applyFill="1" applyBorder="1" applyAlignment="1">
      <alignment textRotation="70"/>
    </xf>
    <xf numFmtId="0" fontId="0" fillId="3" borderId="1" xfId="0" applyFill="1" applyBorder="1" applyAlignment="1">
      <alignment textRotation="70"/>
    </xf>
    <xf numFmtId="0" fontId="0" fillId="2" borderId="0" xfId="0" applyFill="1" applyBorder="1"/>
    <xf numFmtId="0" fontId="0" fillId="3" borderId="0" xfId="0" applyFill="1" applyBorder="1"/>
    <xf numFmtId="0" fontId="0" fillId="2" borderId="3" xfId="0" applyFill="1" applyBorder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65" fontId="0" fillId="3" borderId="1" xfId="0" applyNumberFormat="1" applyFill="1" applyBorder="1" applyAlignment="1">
      <alignment textRotation="70"/>
    </xf>
    <xf numFmtId="165" fontId="0" fillId="3" borderId="1" xfId="0" applyNumberFormat="1" applyFill="1" applyBorder="1"/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0" borderId="0" xfId="0" applyNumberFormat="1"/>
    <xf numFmtId="164" fontId="0" fillId="3" borderId="1" xfId="0" applyNumberFormat="1" applyFill="1" applyBorder="1" applyAlignment="1">
      <alignment textRotation="70"/>
    </xf>
    <xf numFmtId="164" fontId="0" fillId="3" borderId="1" xfId="0" applyNumberFormat="1" applyFill="1" applyBorder="1"/>
    <xf numFmtId="164" fontId="0" fillId="2" borderId="0" xfId="0" applyNumberFormat="1" applyFill="1" applyBorder="1" applyAlignment="1">
      <alignment wrapText="1"/>
    </xf>
    <xf numFmtId="0" fontId="0" fillId="3" borderId="3" xfId="0" applyFill="1" applyBorder="1"/>
    <xf numFmtId="164" fontId="0" fillId="3" borderId="3" xfId="0" applyNumberFormat="1" applyFill="1" applyBorder="1"/>
    <xf numFmtId="0" fontId="1" fillId="0" borderId="0" xfId="0" applyFont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0" xfId="0" applyFont="1" applyFill="1"/>
    <xf numFmtId="0" fontId="1" fillId="0" borderId="0" xfId="0" applyFont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0" fillId="8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9" borderId="0" xfId="0" applyFill="1"/>
    <xf numFmtId="0" fontId="1" fillId="9" borderId="0" xfId="0" applyFont="1" applyFill="1"/>
    <xf numFmtId="0" fontId="0" fillId="4" borderId="0" xfId="0" applyFill="1" applyBorder="1" applyAlignment="1">
      <alignment vertical="top"/>
    </xf>
    <xf numFmtId="0" fontId="0" fillId="5" borderId="0" xfId="0" applyFill="1" applyBorder="1" applyAlignment="1">
      <alignment vertical="top" wrapText="1"/>
    </xf>
    <xf numFmtId="0" fontId="0" fillId="6" borderId="0" xfId="0" applyFill="1" applyBorder="1" applyAlignment="1">
      <alignment vertical="top"/>
    </xf>
    <xf numFmtId="0" fontId="0" fillId="9" borderId="0" xfId="0" applyFill="1" applyAlignment="1">
      <alignment vertical="top"/>
    </xf>
    <xf numFmtId="0" fontId="0" fillId="8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20" fontId="0" fillId="0" borderId="0" xfId="0" applyNumberFormat="1"/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8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E8D8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'real life load'!$B$1</c:f>
              <c:strCache>
                <c:ptCount val="1"/>
                <c:pt idx="0">
                  <c:v>vusers</c:v>
                </c:pt>
              </c:strCache>
            </c:strRef>
          </c:tx>
          <c:marker>
            <c:symbol val="none"/>
          </c:marker>
          <c:xVal>
            <c:numRef>
              <c:f>'real life load'!$A$2:$A$9</c:f>
              <c:numCache>
                <c:formatCode>hh:mm</c:formatCode>
                <c:ptCount val="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4.1666666666666664E-2</c:v>
                </c:pt>
                <c:pt idx="4">
                  <c:v>0.125</c:v>
                </c:pt>
                <c:pt idx="5">
                  <c:v>0.14583333333333334</c:v>
                </c:pt>
                <c:pt idx="6">
                  <c:v>0.16666666666666666</c:v>
                </c:pt>
                <c:pt idx="7">
                  <c:v>0.18055555555555555</c:v>
                </c:pt>
              </c:numCache>
            </c:numRef>
          </c:xVal>
          <c:yVal>
            <c:numRef>
              <c:f>'real life load'!$B$2:$B$9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</c:numCache>
            </c:numRef>
          </c:yVal>
        </c:ser>
        <c:axId val="73979392"/>
        <c:axId val="73980928"/>
      </c:scatterChart>
      <c:valAx>
        <c:axId val="73979392"/>
        <c:scaling>
          <c:orientation val="minMax"/>
          <c:max val="0.18750000000000008"/>
        </c:scaling>
        <c:axPos val="b"/>
        <c:numFmt formatCode="hh:mm" sourceLinked="1"/>
        <c:tickLblPos val="nextTo"/>
        <c:crossAx val="73980928"/>
        <c:crosses val="autoZero"/>
        <c:crossBetween val="midCat"/>
        <c:majorUnit val="4.1666670000000024E-2"/>
      </c:valAx>
      <c:valAx>
        <c:axId val="73980928"/>
        <c:scaling>
          <c:orientation val="minMax"/>
        </c:scaling>
        <c:axPos val="l"/>
        <c:majorGridlines>
          <c:spPr>
            <a:ln w="0"/>
          </c:spPr>
        </c:majorGridlines>
        <c:numFmt formatCode="General" sourceLinked="1"/>
        <c:tickLblPos val="nextTo"/>
        <c:crossAx val="7397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9526</xdr:rowOff>
    </xdr:from>
    <xdr:to>
      <xdr:col>1</xdr:col>
      <xdr:colOff>314325</xdr:colOff>
      <xdr:row>8</xdr:row>
      <xdr:rowOff>9526</xdr:rowOff>
    </xdr:to>
    <xdr:sp macro="" textlink="">
      <xdr:nvSpPr>
        <xdr:cNvPr id="3" name="Left Brace 2"/>
        <xdr:cNvSpPr/>
      </xdr:nvSpPr>
      <xdr:spPr>
        <a:xfrm>
          <a:off x="1266825" y="390526"/>
          <a:ext cx="247650" cy="1143000"/>
        </a:xfrm>
        <a:prstGeom prst="leftBrace">
          <a:avLst>
            <a:gd name="adj1" fmla="val 8333"/>
            <a:gd name="adj2" fmla="val 40833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3</xdr:col>
      <xdr:colOff>66675</xdr:colOff>
      <xdr:row>2</xdr:row>
      <xdr:rowOff>9526</xdr:rowOff>
    </xdr:from>
    <xdr:to>
      <xdr:col>3</xdr:col>
      <xdr:colOff>342900</xdr:colOff>
      <xdr:row>8</xdr:row>
      <xdr:rowOff>9526</xdr:rowOff>
    </xdr:to>
    <xdr:sp macro="" textlink="">
      <xdr:nvSpPr>
        <xdr:cNvPr id="4" name="Left Brace 3"/>
        <xdr:cNvSpPr/>
      </xdr:nvSpPr>
      <xdr:spPr>
        <a:xfrm>
          <a:off x="2838450" y="390526"/>
          <a:ext cx="276225" cy="1143000"/>
        </a:xfrm>
        <a:prstGeom prst="leftBrace">
          <a:avLst>
            <a:gd name="adj1" fmla="val 8333"/>
            <a:gd name="adj2" fmla="val 23333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7</xdr:col>
      <xdr:colOff>28576</xdr:colOff>
      <xdr:row>2</xdr:row>
      <xdr:rowOff>1</xdr:rowOff>
    </xdr:from>
    <xdr:to>
      <xdr:col>7</xdr:col>
      <xdr:colOff>333375</xdr:colOff>
      <xdr:row>8</xdr:row>
      <xdr:rowOff>1</xdr:rowOff>
    </xdr:to>
    <xdr:sp macro="" textlink="">
      <xdr:nvSpPr>
        <xdr:cNvPr id="5" name="Left Brace 4"/>
        <xdr:cNvSpPr/>
      </xdr:nvSpPr>
      <xdr:spPr>
        <a:xfrm>
          <a:off x="4600576" y="381001"/>
          <a:ext cx="304799" cy="1143000"/>
        </a:xfrm>
        <a:prstGeom prst="leftBrace">
          <a:avLst>
            <a:gd name="adj1" fmla="val 8333"/>
            <a:gd name="adj2" fmla="val 25000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5</xdr:col>
      <xdr:colOff>19050</xdr:colOff>
      <xdr:row>2</xdr:row>
      <xdr:rowOff>9526</xdr:rowOff>
    </xdr:from>
    <xdr:to>
      <xdr:col>5</xdr:col>
      <xdr:colOff>304800</xdr:colOff>
      <xdr:row>8</xdr:row>
      <xdr:rowOff>9526</xdr:rowOff>
    </xdr:to>
    <xdr:sp macro="" textlink="">
      <xdr:nvSpPr>
        <xdr:cNvPr id="6" name="Left Brace 5"/>
        <xdr:cNvSpPr/>
      </xdr:nvSpPr>
      <xdr:spPr>
        <a:xfrm>
          <a:off x="4391025" y="390526"/>
          <a:ext cx="285750" cy="1143000"/>
        </a:xfrm>
        <a:prstGeom prst="leftBrace">
          <a:avLst>
            <a:gd name="adj1" fmla="val 8333"/>
            <a:gd name="adj2" fmla="val 73333"/>
          </a:avLst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104775</xdr:rowOff>
    </xdr:from>
    <xdr:to>
      <xdr:col>10</xdr:col>
      <xdr:colOff>123825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workbookViewId="0"/>
  </sheetViews>
  <sheetFormatPr defaultRowHeight="15"/>
  <cols>
    <col min="1" max="1" width="23.140625" bestFit="1" customWidth="1"/>
    <col min="2" max="2" width="9.140625" style="3"/>
    <col min="3" max="3" width="10.5703125" customWidth="1"/>
    <col min="4" max="4" width="7.5703125" customWidth="1"/>
    <col min="5" max="5" width="7.7109375" customWidth="1"/>
    <col min="6" max="6" width="2" customWidth="1"/>
    <col min="7" max="7" width="9.140625" style="22"/>
    <col min="9" max="10" width="9.28515625" customWidth="1"/>
    <col min="11" max="12" width="10.140625" customWidth="1"/>
    <col min="13" max="13" width="10.140625" hidden="1" customWidth="1"/>
    <col min="14" max="14" width="10.140625" customWidth="1"/>
    <col min="17" max="17" width="9.140625" style="22"/>
    <col min="18" max="18" width="9.140625" style="3"/>
  </cols>
  <sheetData>
    <row r="1" spans="1:18" s="2" customFormat="1" ht="119.25">
      <c r="A1" s="8" t="s">
        <v>91</v>
      </c>
      <c r="B1" s="9" t="s">
        <v>14</v>
      </c>
      <c r="C1" s="10" t="s">
        <v>16</v>
      </c>
      <c r="D1" s="10" t="s">
        <v>17</v>
      </c>
      <c r="E1" s="10" t="s">
        <v>19</v>
      </c>
      <c r="F1" s="4"/>
      <c r="G1" s="18" t="s">
        <v>15</v>
      </c>
      <c r="H1" s="11" t="s">
        <v>38</v>
      </c>
      <c r="I1" s="11" t="s">
        <v>18</v>
      </c>
      <c r="J1" s="11" t="s">
        <v>39</v>
      </c>
      <c r="K1" s="11" t="s">
        <v>20</v>
      </c>
      <c r="L1" s="11" t="s">
        <v>60</v>
      </c>
      <c r="M1" s="11" t="s">
        <v>61</v>
      </c>
      <c r="N1" s="11" t="s">
        <v>59</v>
      </c>
      <c r="O1" s="11" t="s">
        <v>21</v>
      </c>
      <c r="P1" s="11" t="s">
        <v>24</v>
      </c>
      <c r="Q1" s="18" t="s">
        <v>54</v>
      </c>
      <c r="R1" s="23" t="s">
        <v>55</v>
      </c>
    </row>
    <row r="2" spans="1:18">
      <c r="A2" s="6" t="s">
        <v>0</v>
      </c>
      <c r="B2" s="5">
        <v>1000</v>
      </c>
      <c r="C2" s="6">
        <v>110</v>
      </c>
      <c r="D2" s="6">
        <v>40</v>
      </c>
      <c r="E2" s="6">
        <v>1</v>
      </c>
      <c r="F2" s="1"/>
      <c r="G2" s="19">
        <f>$B$19*B2/3600</f>
        <v>0.27777777777777779</v>
      </c>
      <c r="H2" s="7">
        <f>D2*$B$19</f>
        <v>40</v>
      </c>
      <c r="I2" s="7">
        <f>ROUND(H2/G2,0)</f>
        <v>144</v>
      </c>
      <c r="J2" s="7">
        <f>$B$19*E2</f>
        <v>1</v>
      </c>
      <c r="K2" s="7">
        <f>ROUND(J2*I2/H2,0)</f>
        <v>4</v>
      </c>
      <c r="L2" s="7">
        <f>K2*(H2/J2-1)</f>
        <v>156</v>
      </c>
      <c r="M2" s="24">
        <f>$B$18-L2</f>
        <v>7044</v>
      </c>
      <c r="N2" s="7">
        <f>ROUND(0.5*Q2*L2+Q2*M2,0)</f>
        <v>1978</v>
      </c>
      <c r="O2" s="7" t="str">
        <f t="shared" ref="O2:O15" si="0">IF(I2&lt;C2,"***","")</f>
        <v/>
      </c>
      <c r="P2" s="7">
        <f t="shared" ref="P2:P15" si="1">ROUNDUP(C2*G2,0)</f>
        <v>31</v>
      </c>
      <c r="Q2" s="19">
        <f t="shared" ref="Q2:Q15" si="2">MIN(H2/C2,G2)</f>
        <v>0.27777777777777779</v>
      </c>
      <c r="R2" s="24">
        <f>Q2*3600</f>
        <v>1000</v>
      </c>
    </row>
    <row r="3" spans="1:18">
      <c r="A3" s="6" t="s">
        <v>1</v>
      </c>
      <c r="B3" s="5">
        <v>1000</v>
      </c>
      <c r="C3" s="6">
        <v>150</v>
      </c>
      <c r="D3" s="6">
        <v>40</v>
      </c>
      <c r="E3" s="6">
        <v>1</v>
      </c>
      <c r="F3" s="1"/>
      <c r="G3" s="19">
        <f t="shared" ref="G3:G15" si="3">$B$19*B3/3600</f>
        <v>0.27777777777777779</v>
      </c>
      <c r="H3" s="7">
        <f t="shared" ref="H3:H15" si="4">D3*$B$19</f>
        <v>40</v>
      </c>
      <c r="I3" s="7">
        <f t="shared" ref="I3:I15" si="5">ROUND(H3/G3,0)</f>
        <v>144</v>
      </c>
      <c r="J3" s="7">
        <f t="shared" ref="J3:J15" si="6">$B$19*E3</f>
        <v>1</v>
      </c>
      <c r="K3" s="7">
        <f t="shared" ref="K3:K15" si="7">ROUND(J3*I3/H3,0)</f>
        <v>4</v>
      </c>
      <c r="L3" s="7">
        <f t="shared" ref="L3:L15" si="8">K3*(H3/J3-1)</f>
        <v>156</v>
      </c>
      <c r="M3" s="24">
        <f t="shared" ref="M3:M16" si="9">$B$18-L3</f>
        <v>7044</v>
      </c>
      <c r="N3" s="7">
        <f t="shared" ref="N3:N15" si="10">ROUND(0.5*Q3*L3+Q3*M3,0)</f>
        <v>1899</v>
      </c>
      <c r="O3" s="7" t="str">
        <f t="shared" si="0"/>
        <v>***</v>
      </c>
      <c r="P3" s="7">
        <f t="shared" si="1"/>
        <v>42</v>
      </c>
      <c r="Q3" s="19">
        <f t="shared" si="2"/>
        <v>0.26666666666666666</v>
      </c>
      <c r="R3" s="24">
        <f>Q3*3600</f>
        <v>960</v>
      </c>
    </row>
    <row r="4" spans="1:18">
      <c r="A4" s="6" t="s">
        <v>2</v>
      </c>
      <c r="B4" s="5">
        <v>18.434089889436649</v>
      </c>
      <c r="C4" s="6">
        <v>150</v>
      </c>
      <c r="D4" s="6">
        <v>1</v>
      </c>
      <c r="E4" s="6">
        <v>1</v>
      </c>
      <c r="F4" s="1"/>
      <c r="G4" s="19">
        <f t="shared" si="3"/>
        <v>5.1205805248435137E-3</v>
      </c>
      <c r="H4" s="7">
        <f t="shared" si="4"/>
        <v>1</v>
      </c>
      <c r="I4" s="7">
        <f t="shared" si="5"/>
        <v>195</v>
      </c>
      <c r="J4" s="7">
        <f t="shared" si="6"/>
        <v>1</v>
      </c>
      <c r="K4" s="7">
        <f t="shared" si="7"/>
        <v>195</v>
      </c>
      <c r="L4" s="7">
        <f t="shared" si="8"/>
        <v>0</v>
      </c>
      <c r="M4" s="24">
        <f t="shared" si="9"/>
        <v>7200</v>
      </c>
      <c r="N4" s="7">
        <f t="shared" si="10"/>
        <v>37</v>
      </c>
      <c r="O4" s="7" t="str">
        <f t="shared" si="0"/>
        <v/>
      </c>
      <c r="P4" s="7">
        <f t="shared" si="1"/>
        <v>1</v>
      </c>
      <c r="Q4" s="19">
        <f t="shared" si="2"/>
        <v>5.1205805248435137E-3</v>
      </c>
      <c r="R4" s="24">
        <f t="shared" ref="R4:R15" si="11">Q4*3600</f>
        <v>18.434089889436649</v>
      </c>
    </row>
    <row r="5" spans="1:18">
      <c r="A5" s="6" t="s">
        <v>3</v>
      </c>
      <c r="B5" s="5">
        <v>732.9652575231438</v>
      </c>
      <c r="C5" s="6">
        <v>150</v>
      </c>
      <c r="D5" s="6">
        <v>28</v>
      </c>
      <c r="E5" s="6">
        <v>4</v>
      </c>
      <c r="F5" s="1"/>
      <c r="G5" s="19">
        <f t="shared" si="3"/>
        <v>0.20360146042309551</v>
      </c>
      <c r="H5" s="7">
        <f t="shared" si="4"/>
        <v>28</v>
      </c>
      <c r="I5" s="7">
        <f t="shared" si="5"/>
        <v>138</v>
      </c>
      <c r="J5" s="7">
        <f t="shared" si="6"/>
        <v>4</v>
      </c>
      <c r="K5" s="7">
        <f t="shared" si="7"/>
        <v>20</v>
      </c>
      <c r="L5" s="7">
        <f t="shared" si="8"/>
        <v>120</v>
      </c>
      <c r="M5" s="24">
        <f t="shared" si="9"/>
        <v>7080</v>
      </c>
      <c r="N5" s="7">
        <f t="shared" si="10"/>
        <v>1333</v>
      </c>
      <c r="O5" s="7" t="str">
        <f t="shared" si="0"/>
        <v>***</v>
      </c>
      <c r="P5" s="7">
        <f t="shared" si="1"/>
        <v>31</v>
      </c>
      <c r="Q5" s="19">
        <f t="shared" si="2"/>
        <v>0.18666666666666668</v>
      </c>
      <c r="R5" s="24">
        <f t="shared" si="11"/>
        <v>672</v>
      </c>
    </row>
    <row r="6" spans="1:18">
      <c r="A6" s="6" t="s">
        <v>4</v>
      </c>
      <c r="B6" s="5">
        <v>18.434089889436649</v>
      </c>
      <c r="C6" s="6">
        <v>150</v>
      </c>
      <c r="D6" s="6">
        <v>1</v>
      </c>
      <c r="E6" s="6">
        <v>1</v>
      </c>
      <c r="F6" s="1"/>
      <c r="G6" s="19">
        <f t="shared" si="3"/>
        <v>5.1205805248435137E-3</v>
      </c>
      <c r="H6" s="7">
        <f t="shared" si="4"/>
        <v>1</v>
      </c>
      <c r="I6" s="7">
        <f t="shared" si="5"/>
        <v>195</v>
      </c>
      <c r="J6" s="7">
        <f t="shared" si="6"/>
        <v>1</v>
      </c>
      <c r="K6" s="7">
        <f t="shared" si="7"/>
        <v>195</v>
      </c>
      <c r="L6" s="7">
        <f t="shared" si="8"/>
        <v>0</v>
      </c>
      <c r="M6" s="24">
        <f t="shared" si="9"/>
        <v>7200</v>
      </c>
      <c r="N6" s="7">
        <f t="shared" si="10"/>
        <v>37</v>
      </c>
      <c r="O6" s="7" t="str">
        <f t="shared" si="0"/>
        <v/>
      </c>
      <c r="P6" s="7">
        <f t="shared" si="1"/>
        <v>1</v>
      </c>
      <c r="Q6" s="19">
        <f t="shared" si="2"/>
        <v>5.1205805248435137E-3</v>
      </c>
      <c r="R6" s="24">
        <f t="shared" si="11"/>
        <v>18.434089889436649</v>
      </c>
    </row>
    <row r="7" spans="1:18">
      <c r="A7" s="6" t="s">
        <v>5</v>
      </c>
      <c r="B7" s="5">
        <v>417.91878718424874</v>
      </c>
      <c r="C7" s="6">
        <v>150</v>
      </c>
      <c r="D7" s="6">
        <v>16</v>
      </c>
      <c r="E7" s="6">
        <v>4</v>
      </c>
      <c r="F7" s="1"/>
      <c r="G7" s="19">
        <f t="shared" si="3"/>
        <v>0.11608855199562465</v>
      </c>
      <c r="H7" s="7">
        <f t="shared" si="4"/>
        <v>16</v>
      </c>
      <c r="I7" s="7">
        <f t="shared" si="5"/>
        <v>138</v>
      </c>
      <c r="J7" s="7">
        <f t="shared" si="6"/>
        <v>4</v>
      </c>
      <c r="K7" s="7">
        <f t="shared" si="7"/>
        <v>35</v>
      </c>
      <c r="L7" s="7">
        <f t="shared" si="8"/>
        <v>105</v>
      </c>
      <c r="M7" s="24">
        <f t="shared" si="9"/>
        <v>7095</v>
      </c>
      <c r="N7" s="7">
        <f t="shared" si="10"/>
        <v>762</v>
      </c>
      <c r="O7" s="7" t="str">
        <f t="shared" si="0"/>
        <v>***</v>
      </c>
      <c r="P7" s="7">
        <f t="shared" si="1"/>
        <v>18</v>
      </c>
      <c r="Q7" s="19">
        <f t="shared" si="2"/>
        <v>0.10666666666666667</v>
      </c>
      <c r="R7" s="24">
        <f t="shared" si="11"/>
        <v>384</v>
      </c>
    </row>
    <row r="8" spans="1:18">
      <c r="A8" s="6" t="s">
        <v>6</v>
      </c>
      <c r="B8" s="5">
        <v>18.434089889436649</v>
      </c>
      <c r="C8" s="6">
        <v>150</v>
      </c>
      <c r="D8" s="6">
        <v>1</v>
      </c>
      <c r="E8" s="6">
        <v>1</v>
      </c>
      <c r="F8" s="1"/>
      <c r="G8" s="19">
        <f t="shared" si="3"/>
        <v>5.1205805248435137E-3</v>
      </c>
      <c r="H8" s="7">
        <f t="shared" si="4"/>
        <v>1</v>
      </c>
      <c r="I8" s="7">
        <f t="shared" si="5"/>
        <v>195</v>
      </c>
      <c r="J8" s="7">
        <f t="shared" si="6"/>
        <v>1</v>
      </c>
      <c r="K8" s="7">
        <f t="shared" si="7"/>
        <v>195</v>
      </c>
      <c r="L8" s="7">
        <f t="shared" si="8"/>
        <v>0</v>
      </c>
      <c r="M8" s="24">
        <f t="shared" si="9"/>
        <v>7200</v>
      </c>
      <c r="N8" s="7">
        <f t="shared" si="10"/>
        <v>37</v>
      </c>
      <c r="O8" s="7" t="str">
        <f t="shared" si="0"/>
        <v/>
      </c>
      <c r="P8" s="7">
        <f t="shared" si="1"/>
        <v>1</v>
      </c>
      <c r="Q8" s="19">
        <f t="shared" si="2"/>
        <v>5.1205805248435137E-3</v>
      </c>
      <c r="R8" s="24">
        <f t="shared" si="11"/>
        <v>18.434089889436649</v>
      </c>
    </row>
    <row r="9" spans="1:18">
      <c r="A9" s="6" t="s">
        <v>7</v>
      </c>
      <c r="B9" s="5">
        <v>18.434089889436649</v>
      </c>
      <c r="C9" s="6">
        <v>150</v>
      </c>
      <c r="D9" s="6">
        <v>1</v>
      </c>
      <c r="E9" s="6">
        <v>1</v>
      </c>
      <c r="F9" s="1"/>
      <c r="G9" s="19">
        <f t="shared" si="3"/>
        <v>5.1205805248435137E-3</v>
      </c>
      <c r="H9" s="7">
        <f t="shared" si="4"/>
        <v>1</v>
      </c>
      <c r="I9" s="7">
        <f t="shared" si="5"/>
        <v>195</v>
      </c>
      <c r="J9" s="7">
        <f t="shared" si="6"/>
        <v>1</v>
      </c>
      <c r="K9" s="7">
        <f t="shared" si="7"/>
        <v>195</v>
      </c>
      <c r="L9" s="7">
        <f t="shared" si="8"/>
        <v>0</v>
      </c>
      <c r="M9" s="24">
        <f t="shared" si="9"/>
        <v>7200</v>
      </c>
      <c r="N9" s="7">
        <f t="shared" si="10"/>
        <v>37</v>
      </c>
      <c r="O9" s="7" t="str">
        <f t="shared" si="0"/>
        <v/>
      </c>
      <c r="P9" s="7">
        <f t="shared" si="1"/>
        <v>1</v>
      </c>
      <c r="Q9" s="19">
        <f t="shared" si="2"/>
        <v>5.1205805248435137E-3</v>
      </c>
      <c r="R9" s="24">
        <f t="shared" si="11"/>
        <v>18.434089889436649</v>
      </c>
    </row>
    <row r="10" spans="1:18">
      <c r="A10" s="6" t="s">
        <v>8</v>
      </c>
      <c r="B10" s="5">
        <v>18.434089889436649</v>
      </c>
      <c r="C10" s="6">
        <v>150</v>
      </c>
      <c r="D10" s="6">
        <v>1</v>
      </c>
      <c r="E10" s="6">
        <v>1</v>
      </c>
      <c r="F10" s="1"/>
      <c r="G10" s="19">
        <f t="shared" si="3"/>
        <v>5.1205805248435137E-3</v>
      </c>
      <c r="H10" s="7">
        <f t="shared" si="4"/>
        <v>1</v>
      </c>
      <c r="I10" s="7">
        <f t="shared" si="5"/>
        <v>195</v>
      </c>
      <c r="J10" s="7">
        <f t="shared" si="6"/>
        <v>1</v>
      </c>
      <c r="K10" s="7">
        <f t="shared" si="7"/>
        <v>195</v>
      </c>
      <c r="L10" s="7">
        <f t="shared" si="8"/>
        <v>0</v>
      </c>
      <c r="M10" s="24">
        <f t="shared" si="9"/>
        <v>7200</v>
      </c>
      <c r="N10" s="7">
        <f t="shared" si="10"/>
        <v>37</v>
      </c>
      <c r="O10" s="7" t="str">
        <f t="shared" si="0"/>
        <v/>
      </c>
      <c r="P10" s="7">
        <f t="shared" si="1"/>
        <v>1</v>
      </c>
      <c r="Q10" s="19">
        <f t="shared" si="2"/>
        <v>5.1205805248435137E-3</v>
      </c>
      <c r="R10" s="24">
        <f t="shared" si="11"/>
        <v>18.434089889436649</v>
      </c>
    </row>
    <row r="11" spans="1:18">
      <c r="A11" s="6" t="s">
        <v>9</v>
      </c>
      <c r="B11" s="5">
        <v>18.434089889436649</v>
      </c>
      <c r="C11" s="6">
        <v>150</v>
      </c>
      <c r="D11" s="6">
        <v>1</v>
      </c>
      <c r="E11" s="6">
        <v>1</v>
      </c>
      <c r="F11" s="1"/>
      <c r="G11" s="19">
        <f t="shared" si="3"/>
        <v>5.1205805248435137E-3</v>
      </c>
      <c r="H11" s="7">
        <f t="shared" si="4"/>
        <v>1</v>
      </c>
      <c r="I11" s="7">
        <f t="shared" si="5"/>
        <v>195</v>
      </c>
      <c r="J11" s="7">
        <f t="shared" si="6"/>
        <v>1</v>
      </c>
      <c r="K11" s="7">
        <f t="shared" si="7"/>
        <v>195</v>
      </c>
      <c r="L11" s="7">
        <f t="shared" si="8"/>
        <v>0</v>
      </c>
      <c r="M11" s="24">
        <f t="shared" si="9"/>
        <v>7200</v>
      </c>
      <c r="N11" s="7">
        <f t="shared" si="10"/>
        <v>37</v>
      </c>
      <c r="O11" s="7" t="str">
        <f t="shared" si="0"/>
        <v/>
      </c>
      <c r="P11" s="7">
        <f t="shared" si="1"/>
        <v>1</v>
      </c>
      <c r="Q11" s="19">
        <f t="shared" si="2"/>
        <v>5.1205805248435137E-3</v>
      </c>
      <c r="R11" s="24">
        <f t="shared" si="11"/>
        <v>18.434089889436649</v>
      </c>
    </row>
    <row r="12" spans="1:18">
      <c r="A12" s="6" t="s">
        <v>10</v>
      </c>
      <c r="B12" s="5">
        <v>343.47909281099038</v>
      </c>
      <c r="C12" s="6">
        <v>150</v>
      </c>
      <c r="D12" s="6">
        <v>13</v>
      </c>
      <c r="E12" s="6">
        <v>1</v>
      </c>
      <c r="F12" s="1"/>
      <c r="G12" s="19">
        <f t="shared" si="3"/>
        <v>9.5410859114163998E-2</v>
      </c>
      <c r="H12" s="7">
        <f t="shared" si="4"/>
        <v>13</v>
      </c>
      <c r="I12" s="7">
        <f t="shared" si="5"/>
        <v>136</v>
      </c>
      <c r="J12" s="7">
        <f t="shared" si="6"/>
        <v>1</v>
      </c>
      <c r="K12" s="7">
        <f t="shared" si="7"/>
        <v>10</v>
      </c>
      <c r="L12" s="7">
        <f t="shared" si="8"/>
        <v>120</v>
      </c>
      <c r="M12" s="24">
        <f t="shared" si="9"/>
        <v>7080</v>
      </c>
      <c r="N12" s="7">
        <f t="shared" si="10"/>
        <v>619</v>
      </c>
      <c r="O12" s="7" t="str">
        <f t="shared" si="0"/>
        <v>***</v>
      </c>
      <c r="P12" s="7">
        <f t="shared" si="1"/>
        <v>15</v>
      </c>
      <c r="Q12" s="19">
        <f t="shared" si="2"/>
        <v>8.666666666666667E-2</v>
      </c>
      <c r="R12" s="24">
        <f t="shared" si="11"/>
        <v>312</v>
      </c>
    </row>
    <row r="13" spans="1:18">
      <c r="A13" s="6" t="s">
        <v>11</v>
      </c>
      <c r="B13" s="5">
        <v>321.29596358725041</v>
      </c>
      <c r="C13" s="6">
        <v>150</v>
      </c>
      <c r="D13" s="6">
        <v>12</v>
      </c>
      <c r="E13" s="6">
        <v>3</v>
      </c>
      <c r="F13" s="1"/>
      <c r="G13" s="19">
        <f t="shared" si="3"/>
        <v>8.9248878774236221E-2</v>
      </c>
      <c r="H13" s="7">
        <f t="shared" si="4"/>
        <v>12</v>
      </c>
      <c r="I13" s="7">
        <f t="shared" si="5"/>
        <v>134</v>
      </c>
      <c r="J13" s="7">
        <f t="shared" si="6"/>
        <v>3</v>
      </c>
      <c r="K13" s="7">
        <f t="shared" si="7"/>
        <v>34</v>
      </c>
      <c r="L13" s="7">
        <f t="shared" si="8"/>
        <v>102</v>
      </c>
      <c r="M13" s="24">
        <f t="shared" si="9"/>
        <v>7098</v>
      </c>
      <c r="N13" s="7">
        <f t="shared" si="10"/>
        <v>572</v>
      </c>
      <c r="O13" s="7" t="str">
        <f t="shared" si="0"/>
        <v>***</v>
      </c>
      <c r="P13" s="7">
        <f t="shared" si="1"/>
        <v>14</v>
      </c>
      <c r="Q13" s="19">
        <f t="shared" si="2"/>
        <v>0.08</v>
      </c>
      <c r="R13" s="24">
        <f t="shared" si="11"/>
        <v>288</v>
      </c>
    </row>
    <row r="14" spans="1:18">
      <c r="A14" s="6" t="s">
        <v>12</v>
      </c>
      <c r="B14" s="5">
        <v>18.434089889436649</v>
      </c>
      <c r="C14" s="6">
        <v>150</v>
      </c>
      <c r="D14" s="6">
        <v>1</v>
      </c>
      <c r="E14" s="6">
        <v>1</v>
      </c>
      <c r="F14" s="1"/>
      <c r="G14" s="19">
        <f t="shared" si="3"/>
        <v>5.1205805248435137E-3</v>
      </c>
      <c r="H14" s="7">
        <f t="shared" si="4"/>
        <v>1</v>
      </c>
      <c r="I14" s="7">
        <f t="shared" si="5"/>
        <v>195</v>
      </c>
      <c r="J14" s="7">
        <f t="shared" si="6"/>
        <v>1</v>
      </c>
      <c r="K14" s="7">
        <f t="shared" si="7"/>
        <v>195</v>
      </c>
      <c r="L14" s="7">
        <f t="shared" si="8"/>
        <v>0</v>
      </c>
      <c r="M14" s="24">
        <f t="shared" si="9"/>
        <v>7200</v>
      </c>
      <c r="N14" s="7">
        <f t="shared" si="10"/>
        <v>37</v>
      </c>
      <c r="O14" s="7" t="str">
        <f t="shared" si="0"/>
        <v/>
      </c>
      <c r="P14" s="7">
        <f t="shared" si="1"/>
        <v>1</v>
      </c>
      <c r="Q14" s="19">
        <f t="shared" si="2"/>
        <v>5.1205805248435137E-3</v>
      </c>
      <c r="R14" s="24">
        <f t="shared" si="11"/>
        <v>18.434089889436649</v>
      </c>
    </row>
    <row r="15" spans="1:18">
      <c r="A15" s="6" t="s">
        <v>13</v>
      </c>
      <c r="B15" s="5">
        <v>350</v>
      </c>
      <c r="C15" s="6">
        <v>150</v>
      </c>
      <c r="D15" s="6">
        <v>50</v>
      </c>
      <c r="E15" s="6">
        <v>1</v>
      </c>
      <c r="F15" s="1"/>
      <c r="G15" s="19">
        <f t="shared" si="3"/>
        <v>9.7222222222222224E-2</v>
      </c>
      <c r="H15" s="7">
        <f t="shared" si="4"/>
        <v>50</v>
      </c>
      <c r="I15" s="7">
        <f t="shared" si="5"/>
        <v>514</v>
      </c>
      <c r="J15" s="7">
        <f t="shared" si="6"/>
        <v>1</v>
      </c>
      <c r="K15" s="7">
        <f t="shared" si="7"/>
        <v>10</v>
      </c>
      <c r="L15" s="7">
        <f t="shared" si="8"/>
        <v>490</v>
      </c>
      <c r="M15" s="24">
        <f t="shared" si="9"/>
        <v>6710</v>
      </c>
      <c r="N15" s="7">
        <f t="shared" si="10"/>
        <v>676</v>
      </c>
      <c r="O15" s="7" t="str">
        <f t="shared" si="0"/>
        <v/>
      </c>
      <c r="P15" s="7">
        <f t="shared" si="1"/>
        <v>15</v>
      </c>
      <c r="Q15" s="19">
        <f t="shared" si="2"/>
        <v>9.7222222222222224E-2</v>
      </c>
      <c r="R15" s="24">
        <f t="shared" si="11"/>
        <v>350</v>
      </c>
    </row>
    <row r="16" spans="1:18">
      <c r="A16" s="14" t="s">
        <v>44</v>
      </c>
      <c r="B16" s="7">
        <f>SUM(B2:B15)</f>
        <v>4294.6977303316889</v>
      </c>
      <c r="D16" s="7">
        <f>SUM(D2:D15)</f>
        <v>206</v>
      </c>
      <c r="G16" s="19">
        <f>B16/3600</f>
        <v>1.1929715917588024</v>
      </c>
      <c r="H16" s="7">
        <f>SUM(H2:H15)</f>
        <v>206</v>
      </c>
      <c r="L16" s="26">
        <f>MAX(L2:L15)</f>
        <v>490</v>
      </c>
      <c r="M16" s="27">
        <f t="shared" si="9"/>
        <v>6710</v>
      </c>
      <c r="N16" s="7">
        <f>SUM(N2:N15)</f>
        <v>8098</v>
      </c>
      <c r="P16" s="7">
        <f>SUM(P2:P15)</f>
        <v>173</v>
      </c>
    </row>
    <row r="17" spans="1:17">
      <c r="B17"/>
      <c r="G17"/>
      <c r="Q17"/>
    </row>
    <row r="18" spans="1:17">
      <c r="A18" s="12" t="s">
        <v>58</v>
      </c>
      <c r="B18" s="25">
        <v>7200</v>
      </c>
      <c r="G18"/>
      <c r="Q18"/>
    </row>
    <row r="19" spans="1:17">
      <c r="A19" s="12" t="s">
        <v>37</v>
      </c>
      <c r="B19" s="25">
        <v>1</v>
      </c>
      <c r="G19"/>
      <c r="Q19"/>
    </row>
    <row r="20" spans="1:17">
      <c r="B20"/>
      <c r="G20"/>
      <c r="Q20"/>
    </row>
    <row r="22" spans="1:17">
      <c r="A22" s="12" t="s">
        <v>22</v>
      </c>
      <c r="B22" s="12" t="s">
        <v>53</v>
      </c>
      <c r="C22" s="12"/>
      <c r="D22" s="12" t="s">
        <v>27</v>
      </c>
      <c r="E22" s="12"/>
      <c r="F22" s="12"/>
      <c r="G22" s="20"/>
      <c r="H22" s="12"/>
      <c r="I22" s="12"/>
      <c r="J22" s="12"/>
      <c r="K22" s="12"/>
      <c r="L22" s="12"/>
      <c r="M22" s="12"/>
      <c r="N22" s="12"/>
      <c r="O22" s="12"/>
      <c r="P22" s="12"/>
    </row>
    <row r="23" spans="1:17">
      <c r="A23" s="12"/>
      <c r="B23" s="12" t="s">
        <v>23</v>
      </c>
      <c r="C23" s="12"/>
      <c r="D23" s="12" t="s">
        <v>45</v>
      </c>
      <c r="E23" s="12"/>
      <c r="F23" s="12"/>
      <c r="G23" s="20"/>
      <c r="H23" s="12"/>
      <c r="I23" s="12"/>
      <c r="J23" s="12"/>
      <c r="K23" s="12"/>
      <c r="L23" s="12"/>
      <c r="M23" s="12"/>
      <c r="N23" s="12"/>
      <c r="O23" s="12"/>
      <c r="P23" s="12"/>
    </row>
    <row r="24" spans="1:17">
      <c r="A24" s="12"/>
      <c r="B24" s="12" t="s">
        <v>17</v>
      </c>
      <c r="C24" s="12"/>
      <c r="D24" s="12"/>
      <c r="E24" s="12"/>
      <c r="F24" s="12"/>
      <c r="G24" s="20"/>
      <c r="H24" s="12"/>
      <c r="I24" s="12"/>
      <c r="J24" s="12"/>
      <c r="K24" s="12"/>
      <c r="L24" s="12"/>
      <c r="M24" s="12"/>
      <c r="N24" s="12"/>
      <c r="O24" s="12"/>
      <c r="P24" s="12"/>
    </row>
    <row r="25" spans="1:17">
      <c r="A25" s="12"/>
      <c r="B25" s="12" t="s">
        <v>25</v>
      </c>
      <c r="C25" s="12"/>
      <c r="D25" s="12" t="s">
        <v>26</v>
      </c>
      <c r="E25" s="12"/>
      <c r="F25" s="12"/>
      <c r="G25" s="20"/>
      <c r="H25" s="12"/>
      <c r="I25" s="12"/>
      <c r="J25" s="12"/>
      <c r="K25" s="12"/>
      <c r="L25" s="12"/>
      <c r="M25" s="12"/>
      <c r="N25" s="12"/>
      <c r="O25" s="12"/>
      <c r="P25" s="12"/>
    </row>
    <row r="26" spans="1:17">
      <c r="A26" s="12"/>
      <c r="B26" s="12" t="s">
        <v>40</v>
      </c>
      <c r="C26" s="12"/>
      <c r="D26" s="12" t="s">
        <v>41</v>
      </c>
      <c r="E26" s="12"/>
      <c r="F26" s="12"/>
      <c r="G26" s="20"/>
      <c r="H26" s="12"/>
      <c r="I26" s="12"/>
      <c r="J26" s="12"/>
      <c r="K26" s="12"/>
      <c r="L26" s="12"/>
      <c r="M26" s="12"/>
      <c r="N26" s="12"/>
      <c r="O26" s="12"/>
      <c r="P26" s="12"/>
    </row>
    <row r="28" spans="1:17">
      <c r="A28" s="13" t="s">
        <v>28</v>
      </c>
      <c r="B28" s="13" t="s">
        <v>15</v>
      </c>
      <c r="C28" s="13"/>
      <c r="D28" s="13" t="s">
        <v>29</v>
      </c>
      <c r="E28" s="13"/>
      <c r="F28" s="13"/>
      <c r="G28" s="21"/>
      <c r="H28" s="13"/>
      <c r="I28" s="13"/>
      <c r="J28" s="13"/>
      <c r="K28" s="13"/>
      <c r="L28" s="13"/>
      <c r="M28" s="13"/>
      <c r="N28" s="13"/>
      <c r="O28" s="13"/>
      <c r="P28" s="13"/>
    </row>
    <row r="29" spans="1:17">
      <c r="A29" s="13"/>
      <c r="B29" s="13" t="s">
        <v>38</v>
      </c>
      <c r="C29" s="13"/>
      <c r="D29" s="13" t="s">
        <v>42</v>
      </c>
      <c r="E29" s="13"/>
      <c r="F29" s="13"/>
      <c r="G29" s="21"/>
      <c r="H29" s="13"/>
      <c r="I29" s="13"/>
      <c r="J29" s="13"/>
      <c r="K29" s="13"/>
      <c r="L29" s="13"/>
      <c r="M29" s="13"/>
      <c r="N29" s="13"/>
      <c r="O29" s="13"/>
      <c r="P29" s="13"/>
    </row>
    <row r="30" spans="1:17">
      <c r="A30" s="13"/>
      <c r="B30" s="13" t="s">
        <v>30</v>
      </c>
      <c r="C30" s="13"/>
      <c r="D30" s="13" t="s">
        <v>31</v>
      </c>
      <c r="E30" s="13"/>
      <c r="F30" s="13"/>
      <c r="G30" s="21"/>
      <c r="H30" s="13"/>
      <c r="I30" s="13"/>
      <c r="J30" s="13"/>
      <c r="K30" s="13"/>
      <c r="L30" s="13"/>
      <c r="M30" s="13"/>
      <c r="N30" s="13"/>
      <c r="O30" s="13"/>
      <c r="P30" s="13"/>
    </row>
    <row r="31" spans="1:17">
      <c r="A31" s="13"/>
      <c r="B31" s="13" t="s">
        <v>39</v>
      </c>
      <c r="C31" s="13"/>
      <c r="D31" s="13" t="s">
        <v>43</v>
      </c>
      <c r="E31" s="13"/>
      <c r="F31" s="13"/>
      <c r="G31" s="21"/>
      <c r="H31" s="13"/>
      <c r="I31" s="13"/>
      <c r="J31" s="13"/>
      <c r="K31" s="13"/>
      <c r="L31" s="13"/>
      <c r="M31" s="13"/>
      <c r="N31" s="13"/>
      <c r="O31" s="13"/>
      <c r="P31" s="13"/>
    </row>
    <row r="32" spans="1:17">
      <c r="A32" s="13"/>
      <c r="B32" s="13" t="s">
        <v>32</v>
      </c>
      <c r="C32" s="13"/>
      <c r="D32" s="13" t="s">
        <v>33</v>
      </c>
      <c r="E32" s="13"/>
      <c r="F32" s="13"/>
      <c r="G32" s="21"/>
      <c r="H32" s="13"/>
      <c r="I32" s="13"/>
      <c r="J32" s="13"/>
      <c r="K32" s="13"/>
      <c r="L32" s="13"/>
      <c r="M32" s="13"/>
      <c r="N32" s="13"/>
      <c r="O32" s="13"/>
      <c r="P32" s="13"/>
    </row>
    <row r="33" spans="1:16">
      <c r="A33" s="13"/>
      <c r="B33" s="13" t="s">
        <v>34</v>
      </c>
      <c r="C33" s="13"/>
      <c r="D33" s="13" t="s">
        <v>35</v>
      </c>
      <c r="E33" s="13"/>
      <c r="F33" s="13"/>
      <c r="G33" s="21"/>
      <c r="H33" s="13"/>
      <c r="I33" s="13"/>
      <c r="J33" s="13"/>
      <c r="K33" s="13"/>
      <c r="L33" s="13"/>
      <c r="M33" s="13"/>
      <c r="N33" s="13"/>
      <c r="O33" s="13"/>
      <c r="P33" s="13"/>
    </row>
    <row r="34" spans="1:16">
      <c r="A34" s="13"/>
      <c r="B34" s="13" t="s">
        <v>24</v>
      </c>
      <c r="C34" s="13"/>
      <c r="D34" s="13" t="s">
        <v>36</v>
      </c>
      <c r="E34" s="13"/>
      <c r="F34" s="13"/>
      <c r="G34" s="21"/>
      <c r="H34" s="13"/>
      <c r="I34" s="13"/>
      <c r="J34" s="13"/>
      <c r="K34" s="13"/>
      <c r="L34" s="13"/>
      <c r="M34" s="13"/>
      <c r="N34" s="13"/>
      <c r="O34" s="13"/>
      <c r="P34" s="13"/>
    </row>
    <row r="35" spans="1:16">
      <c r="A35" s="13"/>
      <c r="B35" s="13" t="s">
        <v>54</v>
      </c>
      <c r="C35" s="13"/>
      <c r="D35" s="13" t="s">
        <v>56</v>
      </c>
      <c r="E35" s="13"/>
      <c r="F35" s="13"/>
      <c r="G35" s="21"/>
      <c r="H35" s="13"/>
      <c r="I35" s="13"/>
      <c r="J35" s="13"/>
      <c r="K35" s="13"/>
      <c r="L35" s="13"/>
      <c r="M35" s="13"/>
      <c r="N35" s="13"/>
      <c r="O35" s="13"/>
      <c r="P35" s="13"/>
    </row>
    <row r="36" spans="1:16">
      <c r="A36" s="13"/>
      <c r="B36" s="13" t="s">
        <v>55</v>
      </c>
      <c r="C36" s="13"/>
      <c r="D36" s="13" t="s">
        <v>57</v>
      </c>
      <c r="E36" s="13"/>
      <c r="F36" s="13"/>
      <c r="G36" s="21"/>
      <c r="H36" s="13"/>
      <c r="I36" s="13"/>
      <c r="J36" s="13"/>
      <c r="K36" s="13"/>
      <c r="L36" s="13"/>
      <c r="M36" s="13"/>
      <c r="N36" s="13"/>
      <c r="O36" s="13"/>
      <c r="P3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1" sqref="B1"/>
    </sheetView>
  </sheetViews>
  <sheetFormatPr defaultRowHeight="15"/>
  <cols>
    <col min="1" max="1" width="15.140625" customWidth="1"/>
    <col min="3" max="3" width="20.42578125" style="16" bestFit="1" customWidth="1"/>
  </cols>
  <sheetData>
    <row r="1" spans="1:4">
      <c r="C1" s="16" t="s">
        <v>51</v>
      </c>
      <c r="D1" t="s">
        <v>52</v>
      </c>
    </row>
    <row r="2" spans="1:4">
      <c r="A2" t="s">
        <v>46</v>
      </c>
      <c r="B2" s="15">
        <v>1</v>
      </c>
      <c r="C2" s="16">
        <f>B2/$B$6</f>
        <v>0.35087719298245612</v>
      </c>
      <c r="D2">
        <f>C2*$A$7</f>
        <v>350.87719298245611</v>
      </c>
    </row>
    <row r="3" spans="1:4">
      <c r="A3" t="s">
        <v>47</v>
      </c>
      <c r="B3" s="15">
        <v>0.95</v>
      </c>
      <c r="C3" s="16">
        <f t="shared" ref="C3:C5" si="0">B3/$B$6</f>
        <v>0.33333333333333331</v>
      </c>
      <c r="D3">
        <f t="shared" ref="D3:D5" si="1">C3*$A$7</f>
        <v>333.33333333333331</v>
      </c>
    </row>
    <row r="4" spans="1:4">
      <c r="A4" t="s">
        <v>48</v>
      </c>
      <c r="B4" s="15">
        <v>0.8</v>
      </c>
      <c r="C4" s="16">
        <f t="shared" si="0"/>
        <v>0.2807017543859649</v>
      </c>
      <c r="D4">
        <f t="shared" si="1"/>
        <v>280.70175438596488</v>
      </c>
    </row>
    <row r="5" spans="1:4">
      <c r="A5" t="s">
        <v>49</v>
      </c>
      <c r="B5" s="15">
        <v>0.1</v>
      </c>
      <c r="C5" s="16">
        <f t="shared" si="0"/>
        <v>3.5087719298245612E-2</v>
      </c>
      <c r="D5">
        <f t="shared" si="1"/>
        <v>35.087719298245609</v>
      </c>
    </row>
    <row r="6" spans="1:4">
      <c r="A6" t="s">
        <v>50</v>
      </c>
      <c r="B6" s="15">
        <f>SUM(B2:B5)</f>
        <v>2.85</v>
      </c>
      <c r="C6" s="15">
        <f>SUM(C2:C5)</f>
        <v>0.99999999999999989</v>
      </c>
      <c r="D6" s="17">
        <f>SUM(D2:D5)</f>
        <v>999.99999999999989</v>
      </c>
    </row>
    <row r="7" spans="1:4">
      <c r="A7">
        <v>1000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A27" sqref="A27"/>
    </sheetView>
  </sheetViews>
  <sheetFormatPr defaultRowHeight="15"/>
  <sheetData>
    <row r="1" spans="1:3">
      <c r="A1" t="s">
        <v>62</v>
      </c>
    </row>
    <row r="2" spans="1:3">
      <c r="A2" t="s">
        <v>63</v>
      </c>
      <c r="B2">
        <v>60</v>
      </c>
      <c r="C2" t="s">
        <v>64</v>
      </c>
    </row>
    <row r="3" spans="1:3">
      <c r="A3" t="s">
        <v>65</v>
      </c>
      <c r="B3">
        <f>1/B2</f>
        <v>1.6666666666666666E-2</v>
      </c>
      <c r="C3" t="s">
        <v>66</v>
      </c>
    </row>
    <row r="4" spans="1:3">
      <c r="A4" t="s">
        <v>65</v>
      </c>
      <c r="B4">
        <f>B3*3600</f>
        <v>60</v>
      </c>
      <c r="C4" t="s">
        <v>67</v>
      </c>
    </row>
    <row r="6" spans="1:3">
      <c r="A6" t="s">
        <v>68</v>
      </c>
    </row>
    <row r="8" spans="1:3">
      <c r="A8" t="s">
        <v>69</v>
      </c>
    </row>
    <row r="9" spans="1:3">
      <c r="A9" t="s">
        <v>73</v>
      </c>
      <c r="B9">
        <f>10*20</f>
        <v>200</v>
      </c>
    </row>
    <row r="10" spans="1:3">
      <c r="A10" t="s">
        <v>74</v>
      </c>
      <c r="B10">
        <f>10*100</f>
        <v>1000</v>
      </c>
    </row>
    <row r="11" spans="1:3">
      <c r="A11" t="s">
        <v>70</v>
      </c>
      <c r="B11">
        <f>SUM(B9:B10)</f>
        <v>1200</v>
      </c>
    </row>
    <row r="12" spans="1:3">
      <c r="A12" t="s">
        <v>71</v>
      </c>
      <c r="B12">
        <v>20</v>
      </c>
    </row>
    <row r="13" spans="1:3">
      <c r="A13" t="s">
        <v>65</v>
      </c>
      <c r="B13">
        <f>B12/B11</f>
        <v>1.6666666666666666E-2</v>
      </c>
      <c r="C13" t="s">
        <v>66</v>
      </c>
    </row>
    <row r="14" spans="1:3">
      <c r="A14" t="s">
        <v>65</v>
      </c>
      <c r="B14">
        <f>B13*3600</f>
        <v>60</v>
      </c>
      <c r="C14" t="s">
        <v>67</v>
      </c>
    </row>
    <row r="16" spans="1:3">
      <c r="A16" t="s">
        <v>72</v>
      </c>
    </row>
    <row r="18" spans="1:3">
      <c r="A18" t="s">
        <v>75</v>
      </c>
      <c r="B18">
        <f>10/B9</f>
        <v>0.05</v>
      </c>
    </row>
    <row r="19" spans="1:3">
      <c r="A19" t="s">
        <v>76</v>
      </c>
      <c r="B19">
        <f>10/B10</f>
        <v>0.01</v>
      </c>
    </row>
    <row r="20" spans="1:3">
      <c r="A20" t="s">
        <v>77</v>
      </c>
      <c r="B20">
        <f>AVERAGE(B18:B19)</f>
        <v>3.0000000000000002E-2</v>
      </c>
    </row>
    <row r="21" spans="1:3">
      <c r="A21" t="s">
        <v>65</v>
      </c>
      <c r="B21">
        <f>B20*3600</f>
        <v>108.00000000000001</v>
      </c>
      <c r="C21" t="s">
        <v>67</v>
      </c>
    </row>
    <row r="23" spans="1:3">
      <c r="A23" t="s">
        <v>78</v>
      </c>
      <c r="B23">
        <f>(B18*B9+B19*B10)/B11</f>
        <v>1.6666666666666666E-2</v>
      </c>
    </row>
    <row r="24" spans="1:3">
      <c r="A24" t="s">
        <v>65</v>
      </c>
      <c r="B24">
        <f>B23*3600</f>
        <v>60</v>
      </c>
      <c r="C24" t="s">
        <v>67</v>
      </c>
    </row>
    <row r="26" spans="1:3">
      <c r="A2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showGridLines="0" tabSelected="1" workbookViewId="0">
      <selection activeCell="C14" sqref="C14"/>
    </sheetView>
  </sheetViews>
  <sheetFormatPr defaultRowHeight="15"/>
  <cols>
    <col min="1" max="1" width="14.28515625" customWidth="1"/>
    <col min="2" max="2" width="5.28515625" customWidth="1"/>
    <col min="3" max="3" width="13.140625" customWidth="1"/>
    <col min="4" max="4" width="5.5703125" customWidth="1"/>
    <col min="5" max="5" width="12.85546875" customWidth="1"/>
    <col min="6" max="6" width="5.5703125" customWidth="1"/>
    <col min="7" max="7" width="11.85546875" customWidth="1"/>
    <col min="8" max="8" width="5.7109375" customWidth="1"/>
    <col min="9" max="9" width="13" customWidth="1"/>
  </cols>
  <sheetData>
    <row r="1" spans="1:9" s="28" customFormat="1">
      <c r="A1" s="34" t="s">
        <v>81</v>
      </c>
      <c r="C1" s="36" t="s">
        <v>91</v>
      </c>
      <c r="D1" s="35"/>
      <c r="E1" s="37" t="s">
        <v>95</v>
      </c>
      <c r="F1" s="35"/>
      <c r="G1" s="38" t="s">
        <v>121</v>
      </c>
      <c r="I1" s="44" t="s">
        <v>108</v>
      </c>
    </row>
    <row r="3" spans="1:9">
      <c r="A3" s="30" t="s">
        <v>85</v>
      </c>
      <c r="C3" s="31" t="s">
        <v>96</v>
      </c>
      <c r="E3" s="32" t="s">
        <v>101</v>
      </c>
      <c r="G3" s="43" t="s">
        <v>122</v>
      </c>
      <c r="I3" s="33" t="s">
        <v>111</v>
      </c>
    </row>
    <row r="4" spans="1:9">
      <c r="A4" s="30" t="s">
        <v>86</v>
      </c>
      <c r="C4" s="31" t="s">
        <v>97</v>
      </c>
      <c r="E4" s="32" t="s">
        <v>102</v>
      </c>
      <c r="G4" s="43" t="s">
        <v>123</v>
      </c>
      <c r="I4" s="33" t="s">
        <v>112</v>
      </c>
    </row>
    <row r="5" spans="1:9">
      <c r="A5" s="30" t="s">
        <v>87</v>
      </c>
      <c r="C5" s="31" t="s">
        <v>98</v>
      </c>
      <c r="E5" s="32" t="s">
        <v>103</v>
      </c>
      <c r="G5" s="43" t="s">
        <v>124</v>
      </c>
      <c r="I5" s="33" t="s">
        <v>113</v>
      </c>
    </row>
    <row r="6" spans="1:9">
      <c r="A6" s="30" t="s">
        <v>88</v>
      </c>
      <c r="C6" s="31" t="s">
        <v>99</v>
      </c>
      <c r="E6" s="32" t="s">
        <v>104</v>
      </c>
      <c r="G6" s="43" t="s">
        <v>125</v>
      </c>
      <c r="I6" s="33" t="s">
        <v>114</v>
      </c>
    </row>
    <row r="7" spans="1:9">
      <c r="A7" s="30" t="s">
        <v>89</v>
      </c>
      <c r="C7" s="55" t="s">
        <v>100</v>
      </c>
      <c r="E7" s="32" t="s">
        <v>105</v>
      </c>
      <c r="G7" s="43" t="s">
        <v>126</v>
      </c>
      <c r="I7" s="33" t="s">
        <v>115</v>
      </c>
    </row>
    <row r="8" spans="1:9">
      <c r="A8" s="30" t="s">
        <v>90</v>
      </c>
      <c r="C8" s="56"/>
      <c r="E8" s="32" t="s">
        <v>106</v>
      </c>
      <c r="G8" s="43" t="s">
        <v>127</v>
      </c>
      <c r="I8" s="33"/>
    </row>
    <row r="10" spans="1:9">
      <c r="A10" s="29" t="s">
        <v>119</v>
      </c>
    </row>
    <row r="11" spans="1:9" s="50" customFormat="1" ht="30">
      <c r="A11" s="49" t="s">
        <v>80</v>
      </c>
      <c r="C11" s="41" t="s">
        <v>92</v>
      </c>
      <c r="D11" s="51"/>
      <c r="E11" s="46" t="s">
        <v>116</v>
      </c>
      <c r="F11" s="51"/>
      <c r="G11" s="52" t="s">
        <v>117</v>
      </c>
      <c r="I11" s="53" t="s">
        <v>107</v>
      </c>
    </row>
    <row r="12" spans="1:9" s="40" customFormat="1">
      <c r="A12" s="39" t="s">
        <v>82</v>
      </c>
      <c r="C12" s="45" t="s">
        <v>93</v>
      </c>
      <c r="D12" s="42"/>
      <c r="F12" s="42"/>
      <c r="G12" s="47" t="s">
        <v>110</v>
      </c>
      <c r="I12" s="48" t="s">
        <v>108</v>
      </c>
    </row>
    <row r="13" spans="1:9" s="40" customFormat="1" ht="30">
      <c r="A13" s="39" t="s">
        <v>83</v>
      </c>
      <c r="C13" s="45" t="s">
        <v>94</v>
      </c>
      <c r="D13" s="42"/>
      <c r="F13" s="42"/>
      <c r="G13" s="52" t="s">
        <v>128</v>
      </c>
      <c r="I13" s="48" t="s">
        <v>109</v>
      </c>
    </row>
    <row r="14" spans="1:9" s="40" customFormat="1" ht="45">
      <c r="A14" s="39" t="s">
        <v>84</v>
      </c>
      <c r="C14" s="41" t="s">
        <v>118</v>
      </c>
      <c r="D14" s="42"/>
      <c r="E14" s="42"/>
      <c r="F14" s="42"/>
      <c r="G14" s="52" t="s">
        <v>130</v>
      </c>
      <c r="I14" s="48" t="s">
        <v>133</v>
      </c>
    </row>
    <row r="15" spans="1:9" s="40" customFormat="1">
      <c r="A15" s="57" t="s">
        <v>136</v>
      </c>
      <c r="C15" s="41" t="s">
        <v>120</v>
      </c>
      <c r="I15" s="48" t="s">
        <v>134</v>
      </c>
    </row>
    <row r="16" spans="1:9">
      <c r="C16" s="41" t="s">
        <v>129</v>
      </c>
    </row>
    <row r="17" spans="3:3">
      <c r="C17" s="41" t="s">
        <v>135</v>
      </c>
    </row>
  </sheetData>
  <mergeCells count="1">
    <mergeCell ref="C7:C8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A1048576"/>
    </sheetView>
  </sheetViews>
  <sheetFormatPr defaultRowHeight="15"/>
  <cols>
    <col min="1" max="1" width="9.140625" style="54"/>
  </cols>
  <sheetData>
    <row r="1" spans="1:2">
      <c r="A1" s="54" t="s">
        <v>131</v>
      </c>
      <c r="B1" t="s">
        <v>132</v>
      </c>
    </row>
    <row r="2" spans="1:2">
      <c r="A2" s="54">
        <v>0</v>
      </c>
      <c r="B2">
        <v>0</v>
      </c>
    </row>
    <row r="3" spans="1:2">
      <c r="A3" s="54">
        <v>1.0416666666666666E-2</v>
      </c>
      <c r="B3">
        <v>50</v>
      </c>
    </row>
    <row r="4" spans="1:2">
      <c r="A4" s="54">
        <v>2.0833333333333332E-2</v>
      </c>
      <c r="B4">
        <v>50</v>
      </c>
    </row>
    <row r="5" spans="1:2">
      <c r="A5" s="54">
        <v>4.1666666666666664E-2</v>
      </c>
      <c r="B5">
        <v>200</v>
      </c>
    </row>
    <row r="6" spans="1:2">
      <c r="A6" s="54">
        <v>0.125</v>
      </c>
      <c r="B6">
        <v>200</v>
      </c>
    </row>
    <row r="7" spans="1:2">
      <c r="A7" s="54">
        <v>0.14583333333333334</v>
      </c>
      <c r="B7">
        <v>100</v>
      </c>
    </row>
    <row r="8" spans="1:2">
      <c r="A8" s="54">
        <v>0.16666666666666666</v>
      </c>
      <c r="B8">
        <v>100</v>
      </c>
    </row>
    <row r="9" spans="1:2">
      <c r="A9" s="54">
        <v>0.18055555555555555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Berekening</vt:lpstr>
      <vt:lpstr>funnel</vt:lpstr>
      <vt:lpstr>pacing variabel</vt:lpstr>
      <vt:lpstr>definities</vt:lpstr>
      <vt:lpstr>real life load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de Vreeze</dc:creator>
  <cp:lastModifiedBy>Nico de Vreeze</cp:lastModifiedBy>
  <cp:lastPrinted>2011-10-12T14:19:01Z</cp:lastPrinted>
  <dcterms:created xsi:type="dcterms:W3CDTF">2011-10-10T08:13:16Z</dcterms:created>
  <dcterms:modified xsi:type="dcterms:W3CDTF">2011-10-13T11:54:22Z</dcterms:modified>
</cp:coreProperties>
</file>