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<sst xmlns="http://schemas.openxmlformats.org/spreadsheetml/2006/main" count="450" uniqueCount="156">
  <si>
    <t>Zip Codes</t>
  </si>
  <si>
    <t>County</t>
  </si>
  <si>
    <t>City</t>
  </si>
  <si>
    <t>2010-14 Incidence</t>
  </si>
  <si>
    <t>% White</t>
  </si>
  <si>
    <t>% Black</t>
  </si>
  <si>
    <t>% Asian</t>
  </si>
  <si>
    <t>Population</t>
  </si>
  <si>
    <t>% Over 65</t>
  </si>
  <si>
    <t>Average Income</t>
  </si>
  <si>
    <t>% Tobacco Use</t>
  </si>
  <si>
    <t>% Population Insured</t>
  </si>
  <si>
    <t>% Females (16+) in Laborforce</t>
  </si>
  <si>
    <t>Mileage to Nearest Hospital</t>
  </si>
  <si>
    <t>Cook</t>
  </si>
  <si>
    <t>Arlington Heights</t>
  </si>
  <si>
    <t>Elk Grove Village</t>
  </si>
  <si>
    <t>Rolling Meadows</t>
  </si>
  <si>
    <t>Lake</t>
  </si>
  <si>
    <t>Barrington</t>
  </si>
  <si>
    <t>Deerfield</t>
  </si>
  <si>
    <t>Des Plaines</t>
  </si>
  <si>
    <t>Mchenry</t>
  </si>
  <si>
    <t>Fox River Grove</t>
  </si>
  <si>
    <t>Glencoe</t>
  </si>
  <si>
    <t>Glenview</t>
  </si>
  <si>
    <t>Golf</t>
  </si>
  <si>
    <t>Kenilworth</t>
  </si>
  <si>
    <t>Lake Zurich</t>
  </si>
  <si>
    <t>Morton Grove</t>
  </si>
  <si>
    <t>Mount Prospect</t>
  </si>
  <si>
    <t>Northbrook</t>
  </si>
  <si>
    <t>Palatine</t>
  </si>
  <si>
    <t>Park Ridge</t>
  </si>
  <si>
    <t>Lincolshire</t>
  </si>
  <si>
    <t>Prospect Heights</t>
  </si>
  <si>
    <t>Skokie</t>
  </si>
  <si>
    <t>Buffalo Grove</t>
  </si>
  <si>
    <t>Wheeling</t>
  </si>
  <si>
    <t>Wilmette</t>
  </si>
  <si>
    <t>Winnetka</t>
  </si>
  <si>
    <t>Dupage</t>
  </si>
  <si>
    <t>Addison</t>
  </si>
  <si>
    <t>Algonquin</t>
  </si>
  <si>
    <t>Bartlett</t>
  </si>
  <si>
    <t>Bellwood</t>
  </si>
  <si>
    <t>Bensenville</t>
  </si>
  <si>
    <t>Streamwood</t>
  </si>
  <si>
    <t>Bloomingdale</t>
  </si>
  <si>
    <t>Kane</t>
  </si>
  <si>
    <t>Carpentersville</t>
  </si>
  <si>
    <t>Dundee</t>
  </si>
  <si>
    <t>Elburn</t>
  </si>
  <si>
    <t>Elgin</t>
  </si>
  <si>
    <t>Elmhurst</t>
  </si>
  <si>
    <t>Forest Park</t>
  </si>
  <si>
    <t>Franklin Park</t>
  </si>
  <si>
    <t>Hanover Park</t>
  </si>
  <si>
    <t>Geneva</t>
  </si>
  <si>
    <t>Gilberts</t>
  </si>
  <si>
    <t>Glen Ellyn</t>
  </si>
  <si>
    <t>Glendale Heights</t>
  </si>
  <si>
    <t>Hines</t>
  </si>
  <si>
    <t>Itasca</t>
  </si>
  <si>
    <t>Kaneville</t>
  </si>
  <si>
    <t>Lombard</t>
  </si>
  <si>
    <t>Maywood</t>
  </si>
  <si>
    <t>Westchester</t>
  </si>
  <si>
    <t>Broadview</t>
  </si>
  <si>
    <t>Medinah</t>
  </si>
  <si>
    <t>Melrose Park</t>
  </si>
  <si>
    <t>Hillside</t>
  </si>
  <si>
    <t>Berkeley</t>
  </si>
  <si>
    <t>Stone Park</t>
  </si>
  <si>
    <t>Hoffman Estates</t>
  </si>
  <si>
    <t>River Grove</t>
  </si>
  <si>
    <t>Roselle</t>
  </si>
  <si>
    <t>Schaumburg</t>
  </si>
  <si>
    <t>Saint Charles</t>
  </si>
  <si>
    <t>Schiller Park</t>
  </si>
  <si>
    <t>South Elgin</t>
  </si>
  <si>
    <t>Villa Park</t>
  </si>
  <si>
    <t>Wayne</t>
  </si>
  <si>
    <t>West Chicago</t>
  </si>
  <si>
    <t>Wheaton</t>
  </si>
  <si>
    <t>Carol Stream</t>
  </si>
  <si>
    <t>Winfield</t>
  </si>
  <si>
    <t>Wood Dale</t>
  </si>
  <si>
    <t>Evanston</t>
  </si>
  <si>
    <t>Oak Park</t>
  </si>
  <si>
    <t>River Forest</t>
  </si>
  <si>
    <t>Berwyn</t>
  </si>
  <si>
    <t>Will</t>
  </si>
  <si>
    <t>Crest Hill</t>
  </si>
  <si>
    <t>Blue Island</t>
  </si>
  <si>
    <t>Chicago Ridge</t>
  </si>
  <si>
    <t>Joliet</t>
  </si>
  <si>
    <t>Lemont</t>
  </si>
  <si>
    <t>Bolingbrook</t>
  </si>
  <si>
    <t>Lockport</t>
  </si>
  <si>
    <t>Midlothian</t>
  </si>
  <si>
    <t>Romeoville</t>
  </si>
  <si>
    <t>Mokena</t>
  </si>
  <si>
    <t>New Lenox</t>
  </si>
  <si>
    <t>Oak Forest</t>
  </si>
  <si>
    <t>Oak Lawn</t>
  </si>
  <si>
    <t>Bridgeview</t>
  </si>
  <si>
    <t>Hometown</t>
  </si>
  <si>
    <t>Hickory Hills</t>
  </si>
  <si>
    <t>Justice</t>
  </si>
  <si>
    <t>Burbank</t>
  </si>
  <si>
    <t>Orland Park</t>
  </si>
  <si>
    <t>Palos Heights</t>
  </si>
  <si>
    <t>Palos Park</t>
  </si>
  <si>
    <t>Palos Hills</t>
  </si>
  <si>
    <t>Robbins</t>
  </si>
  <si>
    <t>Willow Springs</t>
  </si>
  <si>
    <t>Worth</t>
  </si>
  <si>
    <t>Tinley Park</t>
  </si>
  <si>
    <t>Homer Glen</t>
  </si>
  <si>
    <t>Summit Argo</t>
  </si>
  <si>
    <t>Aurora</t>
  </si>
  <si>
    <t>Batavia</t>
  </si>
  <si>
    <t>Kendall</t>
  </si>
  <si>
    <t>Bristol</t>
  </si>
  <si>
    <t>Brookfield</t>
  </si>
  <si>
    <t>Clarendon Hills</t>
  </si>
  <si>
    <t>Downers Grove</t>
  </si>
  <si>
    <t>Woodridge</t>
  </si>
  <si>
    <t>Eola</t>
  </si>
  <si>
    <t>Hinsdale</t>
  </si>
  <si>
    <t>Oak Brook</t>
  </si>
  <si>
    <t>La Grange</t>
  </si>
  <si>
    <t>La Grange Park</t>
  </si>
  <si>
    <t>Willowbrook</t>
  </si>
  <si>
    <t>Lisle</t>
  </si>
  <si>
    <t>Lyons</t>
  </si>
  <si>
    <t>Montgomery</t>
  </si>
  <si>
    <t>Naperville</t>
  </si>
  <si>
    <t>North Aurora</t>
  </si>
  <si>
    <t>Oswego</t>
  </si>
  <si>
    <t>Plainfield</t>
  </si>
  <si>
    <t>Riverside</t>
  </si>
  <si>
    <t>Sugar Grove</t>
  </si>
  <si>
    <t>Warrenville</t>
  </si>
  <si>
    <t>Western Springs</t>
  </si>
  <si>
    <t>Westmont</t>
  </si>
  <si>
    <t>Darien</t>
  </si>
  <si>
    <t>Chicago</t>
  </si>
  <si>
    <t>Harwood Heights</t>
  </si>
  <si>
    <t>Elmwood Park</t>
  </si>
  <si>
    <t>Lincolnwood</t>
  </si>
  <si>
    <t>Niles</t>
  </si>
  <si>
    <t>Alsip</t>
  </si>
  <si>
    <t>Cicero</t>
  </si>
  <si>
    <t>Evergreen 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</si>
</sst>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3" xfId="0" applyAlignment="1" applyFont="1" applyNumberFormat="1">
      <alignment horizontal="center"/>
    </xf>
    <xf borderId="0" fillId="0" fontId="0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6.57"/>
    <col customWidth="1" min="4" max="4" width="16.86"/>
    <col customWidth="1" min="5" max="7" width="9.14"/>
    <col customWidth="1" min="8" max="8" width="10.71"/>
    <col customWidth="1" min="9" max="9" width="9.71"/>
    <col customWidth="1" min="10" max="10" width="15.43"/>
    <col customWidth="1" min="11" max="11" width="14.14"/>
    <col customWidth="1" min="12" max="12" width="20.14"/>
    <col customWidth="1" min="13" max="13" width="27.86"/>
    <col customWidth="1" min="14" max="14" width="26.29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60004.0</v>
      </c>
      <c r="B2" s="2" t="s">
        <v>14</v>
      </c>
      <c r="C2" s="2" t="s">
        <v>15</v>
      </c>
      <c r="D2" s="2">
        <f>58+214</f>
        <v>272</v>
      </c>
      <c r="E2" s="2">
        <v>85.4</v>
      </c>
      <c r="F2" s="2">
        <v>1.3</v>
      </c>
      <c r="G2" s="2">
        <v>9.2</v>
      </c>
      <c r="H2" s="2">
        <v>50974.0</v>
      </c>
      <c r="I2" s="2">
        <v>17.6</v>
      </c>
      <c r="J2" s="3">
        <v>109347.0</v>
      </c>
      <c r="K2" s="2">
        <v>15.9</v>
      </c>
      <c r="L2" s="2">
        <v>93.0</v>
      </c>
      <c r="M2" s="2">
        <v>60.7</v>
      </c>
      <c r="N2" s="2">
        <v>3.6</v>
      </c>
    </row>
    <row r="3">
      <c r="A3" s="2">
        <v>60005.0</v>
      </c>
      <c r="B3" s="2" t="s">
        <v>14</v>
      </c>
      <c r="C3" s="2" t="s">
        <v>15</v>
      </c>
      <c r="D3" s="2">
        <f>46+157</f>
        <v>203</v>
      </c>
      <c r="E3" s="2">
        <v>85.6</v>
      </c>
      <c r="F3" s="2">
        <v>1.9</v>
      </c>
      <c r="G3" s="2">
        <v>8.1</v>
      </c>
      <c r="H3" s="2">
        <v>29936.0</v>
      </c>
      <c r="I3" s="2">
        <v>19.2</v>
      </c>
      <c r="J3" s="2">
        <v>93765.0</v>
      </c>
      <c r="K3" s="2">
        <v>15.9</v>
      </c>
      <c r="L3" s="2">
        <v>92.3</v>
      </c>
      <c r="M3" s="2">
        <v>58.2</v>
      </c>
      <c r="N3" s="2">
        <v>0.3</v>
      </c>
    </row>
    <row r="4">
      <c r="A4" s="2">
        <v>60007.0</v>
      </c>
      <c r="B4" s="2" t="s">
        <v>14</v>
      </c>
      <c r="C4" s="2" t="s">
        <v>16</v>
      </c>
      <c r="D4" s="2">
        <f>38+182</f>
        <v>220</v>
      </c>
      <c r="E4" s="2">
        <v>81.8</v>
      </c>
      <c r="F4" s="2">
        <v>0.9</v>
      </c>
      <c r="G4" s="2">
        <v>10.5</v>
      </c>
      <c r="H4" s="2">
        <v>33733.0</v>
      </c>
      <c r="I4" s="2">
        <v>16.0</v>
      </c>
      <c r="J4" s="2">
        <v>86524.0</v>
      </c>
      <c r="K4" s="2">
        <v>15.9</v>
      </c>
      <c r="L4" s="2">
        <v>94.2</v>
      </c>
      <c r="M4" s="2">
        <v>63.4</v>
      </c>
      <c r="N4" s="2">
        <v>5.1</v>
      </c>
    </row>
    <row r="5">
      <c r="A5" s="2">
        <v>60008.0</v>
      </c>
      <c r="B5" s="2" t="s">
        <v>14</v>
      </c>
      <c r="C5" s="2" t="s">
        <v>17</v>
      </c>
      <c r="D5" s="2">
        <f>20+182</f>
        <v>202</v>
      </c>
      <c r="E5" s="2">
        <v>69.4</v>
      </c>
      <c r="F5" s="2">
        <v>5.5</v>
      </c>
      <c r="G5" s="2">
        <v>8.2</v>
      </c>
      <c r="H5" s="2">
        <v>22023.0</v>
      </c>
      <c r="I5" s="2">
        <v>13.3</v>
      </c>
      <c r="J5" s="2">
        <v>79903.0</v>
      </c>
      <c r="K5" s="2">
        <v>15.9</v>
      </c>
      <c r="L5" s="2">
        <v>86.5</v>
      </c>
      <c r="M5" s="2">
        <v>61.2</v>
      </c>
      <c r="N5" s="2">
        <v>1.4</v>
      </c>
    </row>
    <row r="6">
      <c r="A6" s="2">
        <v>60010.0</v>
      </c>
      <c r="B6" s="2" t="s">
        <v>18</v>
      </c>
      <c r="C6" s="2" t="s">
        <v>19</v>
      </c>
      <c r="D6" s="2">
        <f>243+67</f>
        <v>310</v>
      </c>
      <c r="E6" s="2">
        <v>86.3</v>
      </c>
      <c r="F6" s="2">
        <v>0.8</v>
      </c>
      <c r="G6" s="2">
        <v>10.3</v>
      </c>
      <c r="H6" s="2">
        <v>44930.0</v>
      </c>
      <c r="I6" s="2">
        <v>18.8</v>
      </c>
      <c r="J6" s="2">
        <v>186234.0</v>
      </c>
      <c r="K6" s="2">
        <v>14.3</v>
      </c>
      <c r="L6" s="2">
        <v>97.0</v>
      </c>
      <c r="M6" s="2">
        <v>55.4</v>
      </c>
      <c r="N6" s="2">
        <v>3.2</v>
      </c>
    </row>
    <row r="7">
      <c r="A7" s="2">
        <v>60015.0</v>
      </c>
      <c r="B7" s="2" t="s">
        <v>18</v>
      </c>
      <c r="C7" s="2" t="s">
        <v>20</v>
      </c>
      <c r="D7" s="2">
        <f>47+150</f>
        <v>197</v>
      </c>
      <c r="E7" s="2">
        <v>91.0</v>
      </c>
      <c r="F7" s="2">
        <v>1.0</v>
      </c>
      <c r="G7" s="2">
        <v>6.3</v>
      </c>
      <c r="H7" s="2">
        <v>27388.0</v>
      </c>
      <c r="I7" s="2">
        <v>16.1</v>
      </c>
      <c r="J7" s="2">
        <v>185125.0</v>
      </c>
      <c r="K7" s="2">
        <v>14.3</v>
      </c>
      <c r="L7" s="2">
        <v>96.4</v>
      </c>
      <c r="M7" s="2">
        <v>60.8</v>
      </c>
      <c r="N7" s="2">
        <v>8.7</v>
      </c>
    </row>
    <row r="8">
      <c r="A8" s="2">
        <v>60016.0</v>
      </c>
      <c r="B8" s="2" t="s">
        <v>14</v>
      </c>
      <c r="C8" s="2" t="s">
        <v>21</v>
      </c>
      <c r="D8" s="2">
        <f>53+252</f>
        <v>305</v>
      </c>
      <c r="E8" s="2">
        <v>66.4</v>
      </c>
      <c r="F8" s="2">
        <v>3.7</v>
      </c>
      <c r="G8" s="2">
        <v>23.0</v>
      </c>
      <c r="H8" s="2">
        <v>59726.0</v>
      </c>
      <c r="I8" s="2">
        <v>16.4</v>
      </c>
      <c r="J8" s="2">
        <v>73655.0</v>
      </c>
      <c r="K8" s="2">
        <v>15.9</v>
      </c>
      <c r="L8" s="2">
        <v>88.7</v>
      </c>
      <c r="M8" s="2">
        <v>60.9</v>
      </c>
      <c r="N8" s="2">
        <v>2.3</v>
      </c>
    </row>
    <row r="9">
      <c r="A9" s="2">
        <v>60018.0</v>
      </c>
      <c r="B9" s="2" t="s">
        <v>14</v>
      </c>
      <c r="C9" s="2" t="s">
        <v>21</v>
      </c>
      <c r="D9" s="2">
        <f>27+106</f>
        <v>133</v>
      </c>
      <c r="E9" s="2">
        <v>72.5</v>
      </c>
      <c r="F9" s="2">
        <v>2.4</v>
      </c>
      <c r="G9" s="2">
        <v>10.0</v>
      </c>
      <c r="H9" s="2">
        <v>30519.0</v>
      </c>
      <c r="I9" s="2">
        <v>14.5</v>
      </c>
      <c r="J9" s="2">
        <v>70441.0</v>
      </c>
      <c r="K9" s="2">
        <v>15.9</v>
      </c>
      <c r="L9" s="2">
        <v>84.9</v>
      </c>
      <c r="M9" s="2">
        <v>59.0</v>
      </c>
      <c r="N9" s="2">
        <v>4.8</v>
      </c>
    </row>
    <row r="10">
      <c r="A10" s="2">
        <v>60021.0</v>
      </c>
      <c r="B10" s="2" t="s">
        <v>22</v>
      </c>
      <c r="C10" s="2" t="s">
        <v>23</v>
      </c>
      <c r="D10" s="2">
        <f>6+22</f>
        <v>28</v>
      </c>
      <c r="E10" s="2">
        <v>89.1</v>
      </c>
      <c r="F10" s="2">
        <v>0.0</v>
      </c>
      <c r="G10" s="2">
        <v>1.9</v>
      </c>
      <c r="H10" s="2">
        <v>5709.0</v>
      </c>
      <c r="I10" s="2">
        <v>7.8</v>
      </c>
      <c r="J10" s="2">
        <v>110658.0</v>
      </c>
      <c r="K10" s="2">
        <v>19.8</v>
      </c>
      <c r="L10" s="2">
        <v>92.7</v>
      </c>
      <c r="M10" s="2">
        <v>73.3</v>
      </c>
      <c r="N10" s="2">
        <v>6.1</v>
      </c>
    </row>
    <row r="11">
      <c r="A11" s="2">
        <v>60022.0</v>
      </c>
      <c r="B11" s="2" t="s">
        <v>14</v>
      </c>
      <c r="C11" s="2" t="s">
        <v>24</v>
      </c>
      <c r="D11" s="2">
        <f>24+52</f>
        <v>76</v>
      </c>
      <c r="E11" s="2">
        <v>93.8</v>
      </c>
      <c r="F11" s="2">
        <v>1.7</v>
      </c>
      <c r="G11" s="2">
        <v>3.3</v>
      </c>
      <c r="H11" s="2">
        <v>8503.0</v>
      </c>
      <c r="I11" s="2">
        <v>16.0</v>
      </c>
      <c r="J11" s="2">
        <v>308444.0</v>
      </c>
      <c r="K11" s="2">
        <v>15.9</v>
      </c>
      <c r="L11" s="2">
        <v>98.3</v>
      </c>
      <c r="M11" s="2">
        <v>54.1</v>
      </c>
      <c r="N11" s="2">
        <v>6.5</v>
      </c>
    </row>
    <row r="12">
      <c r="A12" s="2">
        <v>60025.0</v>
      </c>
      <c r="B12" s="2" t="s">
        <v>14</v>
      </c>
      <c r="C12" s="2" t="s">
        <v>25</v>
      </c>
      <c r="D12" s="2">
        <f>47+230</f>
        <v>277</v>
      </c>
      <c r="E12" s="2">
        <v>82.2</v>
      </c>
      <c r="F12" s="2">
        <v>1.3</v>
      </c>
      <c r="G12" s="2">
        <v>13.3</v>
      </c>
      <c r="H12" s="2">
        <v>39928.0</v>
      </c>
      <c r="I12" s="2">
        <v>18.3</v>
      </c>
      <c r="J12" s="2">
        <v>132072.0</v>
      </c>
      <c r="K12" s="2">
        <v>15.9</v>
      </c>
      <c r="L12" s="2">
        <v>94.1</v>
      </c>
      <c r="M12" s="2">
        <v>57.1</v>
      </c>
      <c r="N12" s="2">
        <v>3.7</v>
      </c>
    </row>
    <row r="13">
      <c r="A13" s="2">
        <v>60026.0</v>
      </c>
      <c r="B13" s="2" t="s">
        <v>14</v>
      </c>
      <c r="C13" s="2" t="s">
        <v>25</v>
      </c>
      <c r="D13" s="2">
        <f>23+63</f>
        <v>86</v>
      </c>
      <c r="E13" s="2">
        <v>77.5</v>
      </c>
      <c r="F13" s="2">
        <v>1.2</v>
      </c>
      <c r="G13" s="2">
        <v>19.6</v>
      </c>
      <c r="H13" s="2">
        <v>14427.0</v>
      </c>
      <c r="I13" s="2">
        <v>22.0</v>
      </c>
      <c r="J13" s="2">
        <v>156806.0</v>
      </c>
      <c r="K13" s="2">
        <v>15.9</v>
      </c>
      <c r="L13" s="2">
        <v>93.8</v>
      </c>
      <c r="M13" s="2">
        <v>45.4</v>
      </c>
      <c r="N13" s="2">
        <v>2.1</v>
      </c>
    </row>
    <row r="14">
      <c r="A14" s="2">
        <v>60029.0</v>
      </c>
      <c r="B14" s="2" t="s">
        <v>14</v>
      </c>
      <c r="C14" s="2" t="s">
        <v>26</v>
      </c>
      <c r="D14" s="2">
        <f>1+2</f>
        <v>3</v>
      </c>
      <c r="E14" s="2">
        <v>95.9</v>
      </c>
      <c r="F14" s="2">
        <v>0.4</v>
      </c>
      <c r="G14" s="2">
        <v>3.8</v>
      </c>
      <c r="H14" s="2">
        <v>531.0</v>
      </c>
      <c r="I14" s="2">
        <v>12.8</v>
      </c>
      <c r="J14" s="2">
        <v>192361.0</v>
      </c>
      <c r="K14" s="2">
        <v>15.9</v>
      </c>
      <c r="L14" s="2">
        <v>98.9</v>
      </c>
      <c r="M14" s="2">
        <v>47.3</v>
      </c>
      <c r="N14" s="2">
        <v>2.9</v>
      </c>
    </row>
    <row r="15">
      <c r="A15" s="2">
        <v>60043.0</v>
      </c>
      <c r="B15" s="2" t="s">
        <v>14</v>
      </c>
      <c r="C15" s="2" t="s">
        <v>27</v>
      </c>
      <c r="D15" s="2">
        <f>3+18</f>
        <v>21</v>
      </c>
      <c r="E15" s="2">
        <v>93.8</v>
      </c>
      <c r="F15" s="2">
        <v>0.6</v>
      </c>
      <c r="G15" s="2">
        <v>3.6</v>
      </c>
      <c r="H15" s="2">
        <v>2613.0</v>
      </c>
      <c r="I15" s="2">
        <v>14.7</v>
      </c>
      <c r="J15" s="2">
        <v>316434.0</v>
      </c>
      <c r="K15" s="2">
        <v>15.9</v>
      </c>
      <c r="L15" s="2">
        <v>98.4</v>
      </c>
      <c r="M15" s="2">
        <v>36.6</v>
      </c>
      <c r="N15" s="2">
        <v>10.4</v>
      </c>
    </row>
    <row r="16">
      <c r="A16" s="2">
        <v>60047.0</v>
      </c>
      <c r="B16" s="2" t="s">
        <v>18</v>
      </c>
      <c r="C16" s="2" t="s">
        <v>28</v>
      </c>
      <c r="D16" s="2">
        <f>47+165</f>
        <v>212</v>
      </c>
      <c r="E16" s="2">
        <v>85.1</v>
      </c>
      <c r="F16" s="2">
        <v>1.5</v>
      </c>
      <c r="G16" s="2">
        <v>9.8</v>
      </c>
      <c r="H16" s="2">
        <v>42317.0</v>
      </c>
      <c r="I16" s="2">
        <v>11.1</v>
      </c>
      <c r="J16" s="2">
        <v>167130.0</v>
      </c>
      <c r="K16" s="2">
        <v>14.3</v>
      </c>
      <c r="L16" s="2">
        <v>95.7</v>
      </c>
      <c r="M16" s="2">
        <v>64.8</v>
      </c>
      <c r="N16" s="2">
        <v>18.6</v>
      </c>
    </row>
    <row r="17">
      <c r="A17" s="2">
        <v>60053.0</v>
      </c>
      <c r="B17" s="2" t="s">
        <v>14</v>
      </c>
      <c r="C17" s="2" t="s">
        <v>29</v>
      </c>
      <c r="D17" s="2">
        <f>35+118</f>
        <v>153</v>
      </c>
      <c r="E17" s="2">
        <v>62.3</v>
      </c>
      <c r="F17" s="2">
        <v>3.4</v>
      </c>
      <c r="G17" s="2">
        <v>30.0</v>
      </c>
      <c r="H17" s="2">
        <v>23413.0</v>
      </c>
      <c r="I17" s="2">
        <v>22.4</v>
      </c>
      <c r="J17" s="2">
        <v>88101.0</v>
      </c>
      <c r="K17" s="2">
        <v>15.9</v>
      </c>
      <c r="L17" s="2">
        <v>93.1</v>
      </c>
      <c r="M17" s="2">
        <v>55.1</v>
      </c>
      <c r="N17" s="2">
        <v>26.0</v>
      </c>
    </row>
    <row r="18">
      <c r="A18" s="2">
        <v>60056.0</v>
      </c>
      <c r="B18" s="2" t="s">
        <v>14</v>
      </c>
      <c r="C18" s="2" t="s">
        <v>30</v>
      </c>
      <c r="D18" s="2">
        <f>72+242</f>
        <v>314</v>
      </c>
      <c r="E18" s="2">
        <v>74.0</v>
      </c>
      <c r="F18" s="2">
        <v>2.7</v>
      </c>
      <c r="G18" s="2">
        <v>12.4</v>
      </c>
      <c r="H18" s="2">
        <v>55366.0</v>
      </c>
      <c r="I18" s="2">
        <v>15.1</v>
      </c>
      <c r="J18" s="2">
        <v>88903.0</v>
      </c>
      <c r="K18" s="2">
        <v>15.9</v>
      </c>
      <c r="L18" s="2">
        <v>89.8</v>
      </c>
      <c r="M18" s="2">
        <v>61.2</v>
      </c>
      <c r="N18" s="2">
        <v>26.8</v>
      </c>
    </row>
    <row r="19">
      <c r="A19" s="2">
        <v>60062.0</v>
      </c>
      <c r="B19" s="2" t="s">
        <v>14</v>
      </c>
      <c r="C19" s="2" t="s">
        <v>31</v>
      </c>
      <c r="D19" s="2">
        <f>62+267</f>
        <v>329</v>
      </c>
      <c r="E19" s="2">
        <v>81.6</v>
      </c>
      <c r="F19" s="2">
        <v>1.5</v>
      </c>
      <c r="G19" s="2">
        <v>14.5</v>
      </c>
      <c r="H19" s="2">
        <v>40361.0</v>
      </c>
      <c r="I19" s="2">
        <v>25.6</v>
      </c>
      <c r="J19" s="2">
        <v>147922.0</v>
      </c>
      <c r="K19" s="2">
        <v>15.9</v>
      </c>
      <c r="L19" s="2">
        <v>95.8</v>
      </c>
      <c r="M19" s="2">
        <v>47.5</v>
      </c>
      <c r="N19" s="2">
        <v>29.8</v>
      </c>
    </row>
    <row r="20">
      <c r="A20" s="2">
        <v>60067.0</v>
      </c>
      <c r="B20" s="2" t="s">
        <v>14</v>
      </c>
      <c r="C20" s="2" t="s">
        <v>32</v>
      </c>
      <c r="D20" s="2">
        <f>57+184</f>
        <v>241</v>
      </c>
      <c r="E20" s="2">
        <v>80.1</v>
      </c>
      <c r="F20" s="2">
        <v>1.9</v>
      </c>
      <c r="G20" s="2">
        <v>13.3</v>
      </c>
      <c r="H20" s="2">
        <v>37998.0</v>
      </c>
      <c r="I20" s="2">
        <v>15.4</v>
      </c>
      <c r="J20" s="2">
        <v>121621.0</v>
      </c>
      <c r="K20" s="2">
        <v>15.9</v>
      </c>
      <c r="L20" s="2">
        <v>93.2</v>
      </c>
      <c r="M20" s="2">
        <v>60.8</v>
      </c>
      <c r="N20" s="2">
        <v>10.7</v>
      </c>
    </row>
    <row r="21">
      <c r="A21" s="2">
        <v>60068.0</v>
      </c>
      <c r="B21" s="2" t="s">
        <v>14</v>
      </c>
      <c r="C21" s="2" t="s">
        <v>33</v>
      </c>
      <c r="D21" s="2">
        <f>46+202</f>
        <v>248</v>
      </c>
      <c r="E21" s="2">
        <v>91.6</v>
      </c>
      <c r="F21" s="2">
        <v>0.5</v>
      </c>
      <c r="G21" s="2">
        <v>4.5</v>
      </c>
      <c r="H21" s="2">
        <v>37567.0</v>
      </c>
      <c r="I21" s="2">
        <v>18.3</v>
      </c>
      <c r="J21" s="2">
        <v>127496.0</v>
      </c>
      <c r="K21" s="2">
        <v>15.9</v>
      </c>
      <c r="L21" s="2">
        <v>95.8</v>
      </c>
      <c r="M21" s="2">
        <v>59.1</v>
      </c>
      <c r="N21" s="2">
        <v>28.2</v>
      </c>
    </row>
    <row r="22">
      <c r="A22" s="2">
        <v>60069.0</v>
      </c>
      <c r="B22" s="2" t="s">
        <v>18</v>
      </c>
      <c r="C22" s="2" t="s">
        <v>34</v>
      </c>
      <c r="D22" s="2">
        <f>18+49</f>
        <v>67</v>
      </c>
      <c r="E22" s="2">
        <v>87.6</v>
      </c>
      <c r="F22" s="2">
        <v>0.8</v>
      </c>
      <c r="G22" s="2">
        <v>9.5</v>
      </c>
      <c r="H22" s="2">
        <v>8207.0</v>
      </c>
      <c r="I22" s="2">
        <v>33.0</v>
      </c>
      <c r="J22" s="2">
        <v>136230.0</v>
      </c>
      <c r="K22" s="2">
        <v>14.3</v>
      </c>
      <c r="L22" s="2">
        <v>96.8</v>
      </c>
      <c r="M22" s="2">
        <v>42.7</v>
      </c>
      <c r="N22" s="2">
        <v>13.3</v>
      </c>
    </row>
    <row r="23">
      <c r="A23" s="2">
        <v>60070.0</v>
      </c>
      <c r="B23" s="2" t="s">
        <v>14</v>
      </c>
      <c r="C23" s="2" t="s">
        <v>35</v>
      </c>
      <c r="D23" s="2">
        <f>12+65</f>
        <v>77</v>
      </c>
      <c r="E23" s="2">
        <v>72.4</v>
      </c>
      <c r="F23" s="2">
        <v>1.1</v>
      </c>
      <c r="G23" s="2">
        <v>8.4</v>
      </c>
      <c r="H23" s="2">
        <v>16195.0</v>
      </c>
      <c r="I23" s="2">
        <v>14.9</v>
      </c>
      <c r="J23" s="2">
        <v>89452.0</v>
      </c>
      <c r="K23" s="2">
        <v>15.9</v>
      </c>
      <c r="L23" s="2">
        <v>83.0</v>
      </c>
      <c r="M23" s="2">
        <v>59.4</v>
      </c>
      <c r="N23" s="2">
        <v>14.7</v>
      </c>
    </row>
    <row r="24">
      <c r="A24" s="2">
        <v>60074.0</v>
      </c>
      <c r="B24" s="2" t="s">
        <v>14</v>
      </c>
      <c r="C24" s="2" t="s">
        <v>32</v>
      </c>
      <c r="D24" s="2">
        <f>31+148</f>
        <v>179</v>
      </c>
      <c r="E24" s="2">
        <v>63.6</v>
      </c>
      <c r="F24" s="2">
        <v>2.9</v>
      </c>
      <c r="G24" s="2">
        <v>10.5</v>
      </c>
      <c r="H24" s="2">
        <v>39541.0</v>
      </c>
      <c r="I24" s="2">
        <v>10.2</v>
      </c>
      <c r="J24" s="2">
        <v>86127.0</v>
      </c>
      <c r="K24" s="2">
        <v>15.9</v>
      </c>
      <c r="L24" s="2">
        <v>85.2</v>
      </c>
      <c r="M24" s="2">
        <v>66.4</v>
      </c>
      <c r="N24" s="2">
        <v>10.3</v>
      </c>
    </row>
    <row r="25">
      <c r="A25" s="2">
        <v>60076.0</v>
      </c>
      <c r="B25" s="2" t="s">
        <v>14</v>
      </c>
      <c r="C25" s="2" t="s">
        <v>36</v>
      </c>
      <c r="D25" s="2">
        <f>39+157</f>
        <v>196</v>
      </c>
      <c r="E25" s="2">
        <v>58.4</v>
      </c>
      <c r="F25" s="2">
        <v>7.5</v>
      </c>
      <c r="G25" s="2">
        <v>27.7</v>
      </c>
      <c r="H25" s="2">
        <v>32497.0</v>
      </c>
      <c r="I25" s="2">
        <v>19.1</v>
      </c>
      <c r="J25" s="2">
        <v>99781.0</v>
      </c>
      <c r="K25" s="2">
        <v>15.9</v>
      </c>
      <c r="L25" s="2">
        <v>90.0</v>
      </c>
      <c r="M25" s="2">
        <v>57.2</v>
      </c>
      <c r="N25" s="2">
        <v>33.1</v>
      </c>
    </row>
    <row r="26">
      <c r="A26" s="2">
        <v>60077.0</v>
      </c>
      <c r="B26" s="2" t="s">
        <v>14</v>
      </c>
      <c r="C26" s="2" t="s">
        <v>36</v>
      </c>
      <c r="D26" s="2">
        <f>36+142</f>
        <v>178</v>
      </c>
      <c r="E26" s="2">
        <v>63.4</v>
      </c>
      <c r="F26" s="2">
        <v>5.2</v>
      </c>
      <c r="G26" s="2">
        <v>26.1</v>
      </c>
      <c r="H26" s="2">
        <v>28281.0</v>
      </c>
      <c r="I26" s="2">
        <v>17.5</v>
      </c>
      <c r="J26" s="2">
        <v>74758.0</v>
      </c>
      <c r="K26" s="2">
        <v>15.9</v>
      </c>
      <c r="L26" s="2">
        <v>88.4</v>
      </c>
      <c r="M26" s="2">
        <v>54.9</v>
      </c>
      <c r="N26" s="2">
        <v>30.3</v>
      </c>
    </row>
    <row r="27">
      <c r="A27" s="2">
        <v>60089.0</v>
      </c>
      <c r="B27" s="2" t="s">
        <v>18</v>
      </c>
      <c r="C27" s="2" t="s">
        <v>37</v>
      </c>
      <c r="D27" s="2">
        <f>56+224</f>
        <v>280</v>
      </c>
      <c r="E27" s="2">
        <v>74.7</v>
      </c>
      <c r="F27" s="2">
        <v>2.3</v>
      </c>
      <c r="G27" s="2">
        <v>19.5</v>
      </c>
      <c r="H27" s="2">
        <v>41642.0</v>
      </c>
      <c r="I27" s="2">
        <v>13.9</v>
      </c>
      <c r="J27" s="2">
        <v>122163.0</v>
      </c>
      <c r="K27" s="2">
        <v>14.3</v>
      </c>
      <c r="L27" s="2">
        <v>96.2</v>
      </c>
      <c r="M27" s="2">
        <v>65.1</v>
      </c>
      <c r="N27" s="2">
        <v>12.2</v>
      </c>
    </row>
    <row r="28">
      <c r="A28" s="2">
        <v>60090.0</v>
      </c>
      <c r="B28" s="2" t="s">
        <v>14</v>
      </c>
      <c r="C28" s="2" t="s">
        <v>38</v>
      </c>
      <c r="D28" s="2">
        <f>33+150</f>
        <v>183</v>
      </c>
      <c r="E28" s="2">
        <v>64.8</v>
      </c>
      <c r="F28" s="2">
        <v>2.2</v>
      </c>
      <c r="G28" s="2">
        <v>15.7</v>
      </c>
      <c r="H28" s="2">
        <v>38045.0</v>
      </c>
      <c r="I28" s="2">
        <v>12.5</v>
      </c>
      <c r="J28" s="2">
        <v>75787.0</v>
      </c>
      <c r="K28" s="2">
        <v>15.9</v>
      </c>
      <c r="L28" s="2">
        <v>83.1</v>
      </c>
      <c r="M28" s="2">
        <v>64.9</v>
      </c>
      <c r="N28" s="2">
        <v>15.5</v>
      </c>
    </row>
    <row r="29">
      <c r="A29" s="2">
        <v>60091.0</v>
      </c>
      <c r="B29" s="2" t="s">
        <v>14</v>
      </c>
      <c r="C29" s="2" t="s">
        <v>39</v>
      </c>
      <c r="D29" s="2">
        <f>57+164</f>
        <v>221</v>
      </c>
      <c r="E29" s="2">
        <v>82.8</v>
      </c>
      <c r="F29" s="2">
        <v>0.9</v>
      </c>
      <c r="G29" s="2">
        <v>13.5</v>
      </c>
      <c r="H29" s="2">
        <v>27304.0</v>
      </c>
      <c r="I29" s="2">
        <v>17.8</v>
      </c>
      <c r="J29" s="2">
        <v>207375.0</v>
      </c>
      <c r="K29" s="2">
        <v>15.9</v>
      </c>
      <c r="L29" s="2">
        <v>96.7</v>
      </c>
      <c r="M29" s="2">
        <v>51.3</v>
      </c>
      <c r="N29" s="2">
        <v>28.5</v>
      </c>
    </row>
    <row r="30">
      <c r="A30" s="2">
        <v>60093.0</v>
      </c>
      <c r="B30" s="2" t="s">
        <v>14</v>
      </c>
      <c r="C30" s="2" t="s">
        <v>40</v>
      </c>
      <c r="D30" s="2">
        <f>38+116</f>
        <v>154</v>
      </c>
      <c r="E30" s="2">
        <v>91.7</v>
      </c>
      <c r="F30" s="2">
        <v>0.4</v>
      </c>
      <c r="G30" s="2">
        <v>5.0</v>
      </c>
      <c r="H30" s="2">
        <v>19204.0</v>
      </c>
      <c r="I30" s="2">
        <v>17.3</v>
      </c>
      <c r="J30" s="2">
        <v>271892.0</v>
      </c>
      <c r="K30" s="2">
        <v>15.9</v>
      </c>
      <c r="L30" s="2">
        <v>97.1</v>
      </c>
      <c r="M30" s="2">
        <v>48.3</v>
      </c>
      <c r="N30" s="2">
        <v>10.0</v>
      </c>
    </row>
    <row r="31">
      <c r="A31" s="2">
        <v>60101.0</v>
      </c>
      <c r="B31" s="2" t="s">
        <v>41</v>
      </c>
      <c r="C31" s="2" t="s">
        <v>42</v>
      </c>
      <c r="D31" s="2">
        <f>33+149</f>
        <v>182</v>
      </c>
      <c r="E31" s="2">
        <v>80.8</v>
      </c>
      <c r="F31" s="2">
        <v>2.8</v>
      </c>
      <c r="G31" s="2">
        <v>7.2</v>
      </c>
      <c r="H31" s="2">
        <v>39645.0</v>
      </c>
      <c r="I31" s="2">
        <v>13.0</v>
      </c>
      <c r="J31" s="2">
        <v>73193.0</v>
      </c>
      <c r="K31" s="2">
        <v>21.8</v>
      </c>
      <c r="L31" s="2">
        <v>84.2</v>
      </c>
      <c r="M31" s="2">
        <v>63.4</v>
      </c>
      <c r="N31" s="2">
        <v>16.7</v>
      </c>
    </row>
    <row r="32">
      <c r="A32" s="2">
        <v>60102.0</v>
      </c>
      <c r="B32" s="2" t="s">
        <v>22</v>
      </c>
      <c r="C32" s="2" t="s">
        <v>43</v>
      </c>
      <c r="D32" s="2">
        <f>35+106</f>
        <v>141</v>
      </c>
      <c r="E32" s="2">
        <v>88.0</v>
      </c>
      <c r="F32" s="2">
        <v>0.9</v>
      </c>
      <c r="G32" s="2">
        <v>7.9</v>
      </c>
      <c r="H32" s="2">
        <v>32618.0</v>
      </c>
      <c r="I32" s="2">
        <v>10.7</v>
      </c>
      <c r="J32" s="2">
        <v>112266.0</v>
      </c>
      <c r="K32" s="2">
        <v>19.8</v>
      </c>
      <c r="L32" s="2">
        <v>96.5</v>
      </c>
      <c r="M32" s="2">
        <v>70.2</v>
      </c>
      <c r="N32" s="2">
        <v>28.4</v>
      </c>
    </row>
    <row r="33">
      <c r="A33" s="2">
        <v>60103.0</v>
      </c>
      <c r="B33" s="2" t="s">
        <v>41</v>
      </c>
      <c r="C33" s="2" t="s">
        <v>44</v>
      </c>
      <c r="D33" s="2">
        <f>37+180</f>
        <v>217</v>
      </c>
      <c r="E33" s="2">
        <v>77.4</v>
      </c>
      <c r="F33" s="2">
        <v>1.6</v>
      </c>
      <c r="G33" s="2">
        <v>14.9</v>
      </c>
      <c r="H33" s="2">
        <v>42437.0</v>
      </c>
      <c r="I33" s="2">
        <v>9.9</v>
      </c>
      <c r="J33" s="2">
        <v>113453.0</v>
      </c>
      <c r="K33" s="2">
        <v>21.8</v>
      </c>
      <c r="L33" s="2">
        <v>94.6</v>
      </c>
      <c r="M33" s="2">
        <v>66.6</v>
      </c>
      <c r="N33" s="2">
        <v>23.8</v>
      </c>
    </row>
    <row r="34">
      <c r="A34" s="2">
        <v>60104.0</v>
      </c>
      <c r="B34" s="2" t="s">
        <v>14</v>
      </c>
      <c r="C34" s="2" t="s">
        <v>45</v>
      </c>
      <c r="D34" s="2">
        <f>19+66</f>
        <v>85</v>
      </c>
      <c r="E34" s="2">
        <v>15.3</v>
      </c>
      <c r="F34" s="2">
        <v>75.3</v>
      </c>
      <c r="G34" s="2">
        <v>1.0</v>
      </c>
      <c r="H34" s="2">
        <v>19010.0</v>
      </c>
      <c r="I34" s="2">
        <v>11.4</v>
      </c>
      <c r="J34" s="2">
        <v>65956.0</v>
      </c>
      <c r="K34" s="2">
        <v>15.9</v>
      </c>
      <c r="L34" s="2">
        <v>88.3</v>
      </c>
      <c r="M34" s="2">
        <v>68.0</v>
      </c>
      <c r="N34" s="2">
        <v>13.9</v>
      </c>
    </row>
    <row r="35">
      <c r="A35" s="2">
        <v>60106.0</v>
      </c>
      <c r="B35" s="2" t="s">
        <v>41</v>
      </c>
      <c r="C35" s="2" t="s">
        <v>46</v>
      </c>
      <c r="D35" s="2">
        <f>6+71</f>
        <v>77</v>
      </c>
      <c r="E35" s="2">
        <v>77.0</v>
      </c>
      <c r="F35" s="2">
        <v>3.7</v>
      </c>
      <c r="G35" s="2">
        <v>3.6</v>
      </c>
      <c r="H35" s="2">
        <v>20215.0</v>
      </c>
      <c r="I35" s="2">
        <v>12.5</v>
      </c>
      <c r="J35" s="2">
        <v>72135.0</v>
      </c>
      <c r="K35" s="2">
        <v>21.8</v>
      </c>
      <c r="L35" s="2">
        <v>84.1</v>
      </c>
      <c r="M35" s="2">
        <v>61.9</v>
      </c>
      <c r="N35" s="2">
        <v>15.1</v>
      </c>
    </row>
    <row r="36">
      <c r="A36" s="2">
        <v>60107.0</v>
      </c>
      <c r="B36" s="2" t="s">
        <v>14</v>
      </c>
      <c r="C36" s="2" t="s">
        <v>47</v>
      </c>
      <c r="D36" s="2">
        <f>33+117</f>
        <v>150</v>
      </c>
      <c r="E36" s="2">
        <v>61.8</v>
      </c>
      <c r="F36" s="2">
        <v>3.2</v>
      </c>
      <c r="G36" s="2">
        <v>12.3</v>
      </c>
      <c r="H36" s="2">
        <v>40916.0</v>
      </c>
      <c r="I36" s="2">
        <v>10.3</v>
      </c>
      <c r="J36" s="2">
        <v>85489.0</v>
      </c>
      <c r="K36" s="2">
        <v>15.9</v>
      </c>
      <c r="L36" s="2">
        <v>89.6</v>
      </c>
      <c r="M36" s="2">
        <v>68.4</v>
      </c>
      <c r="N36" s="2">
        <v>29.3</v>
      </c>
    </row>
    <row r="37">
      <c r="A37" s="2">
        <v>60108.0</v>
      </c>
      <c r="B37" s="2" t="s">
        <v>41</v>
      </c>
      <c r="C37" s="2" t="s">
        <v>48</v>
      </c>
      <c r="D37" s="2">
        <f>33+114</f>
        <v>147</v>
      </c>
      <c r="E37" s="2">
        <v>79.2</v>
      </c>
      <c r="F37" s="2">
        <v>4.1</v>
      </c>
      <c r="G37" s="2">
        <v>13.7</v>
      </c>
      <c r="H37" s="2">
        <v>22981.0</v>
      </c>
      <c r="I37" s="2">
        <v>18.8</v>
      </c>
      <c r="J37" s="2">
        <v>95988.0</v>
      </c>
      <c r="K37" s="2">
        <v>21.8</v>
      </c>
      <c r="L37" s="2">
        <v>92.8</v>
      </c>
      <c r="M37" s="2">
        <v>58.3</v>
      </c>
      <c r="N37" s="2">
        <v>22.5</v>
      </c>
    </row>
    <row r="38">
      <c r="A38" s="2">
        <v>60110.0</v>
      </c>
      <c r="B38" s="2" t="s">
        <v>49</v>
      </c>
      <c r="C38" s="2" t="s">
        <v>50</v>
      </c>
      <c r="D38" s="2">
        <f>10+58</f>
        <v>68</v>
      </c>
      <c r="E38" s="2">
        <v>61.2</v>
      </c>
      <c r="F38" s="2">
        <v>6.6</v>
      </c>
      <c r="G38" s="2">
        <v>4.9</v>
      </c>
      <c r="H38" s="2">
        <v>39513.0</v>
      </c>
      <c r="I38" s="2">
        <v>6.4</v>
      </c>
      <c r="J38" s="2">
        <v>72534.0</v>
      </c>
      <c r="K38" s="2">
        <v>14.4</v>
      </c>
      <c r="L38" s="2">
        <v>82.8</v>
      </c>
      <c r="M38" s="2">
        <v>65.3</v>
      </c>
      <c r="N38" s="2">
        <v>43.1</v>
      </c>
    </row>
    <row r="39">
      <c r="A39" s="2">
        <v>60118.0</v>
      </c>
      <c r="B39" s="2" t="s">
        <v>49</v>
      </c>
      <c r="C39" s="2" t="s">
        <v>51</v>
      </c>
      <c r="D39" s="2">
        <f>17+65</f>
        <v>82</v>
      </c>
      <c r="E39" s="2">
        <v>87.9</v>
      </c>
      <c r="F39" s="2">
        <v>2.3</v>
      </c>
      <c r="G39" s="2">
        <v>5.6</v>
      </c>
      <c r="H39" s="2">
        <v>15705.0</v>
      </c>
      <c r="I39" s="2">
        <v>15.9</v>
      </c>
      <c r="J39" s="2">
        <v>100315.0</v>
      </c>
      <c r="K39" s="2">
        <v>14.4</v>
      </c>
      <c r="L39" s="2">
        <v>94.7</v>
      </c>
      <c r="M39" s="2">
        <v>62.8</v>
      </c>
      <c r="N39" s="2">
        <v>42.0</v>
      </c>
    </row>
    <row r="40">
      <c r="A40" s="2">
        <v>60119.0</v>
      </c>
      <c r="B40" s="2" t="s">
        <v>49</v>
      </c>
      <c r="C40" s="2" t="s">
        <v>52</v>
      </c>
      <c r="D40" s="2">
        <f>10+45</f>
        <v>55</v>
      </c>
      <c r="E40" s="2">
        <v>95.2</v>
      </c>
      <c r="F40" s="2">
        <v>2.1</v>
      </c>
      <c r="G40" s="2">
        <v>1.3</v>
      </c>
      <c r="H40" s="2">
        <v>10169.0</v>
      </c>
      <c r="I40" s="2">
        <v>9.4</v>
      </c>
      <c r="J40" s="2">
        <v>116937.0</v>
      </c>
      <c r="K40" s="2">
        <v>14.4</v>
      </c>
      <c r="L40" s="2">
        <v>94.8</v>
      </c>
      <c r="M40" s="2">
        <v>69.8</v>
      </c>
      <c r="N40" s="2">
        <v>46.2</v>
      </c>
    </row>
    <row r="41">
      <c r="A41" s="2">
        <v>60120.0</v>
      </c>
      <c r="B41" s="2" t="s">
        <v>49</v>
      </c>
      <c r="C41" s="2" t="s">
        <v>53</v>
      </c>
      <c r="D41" s="2">
        <f>37+117</f>
        <v>154</v>
      </c>
      <c r="E41" s="2">
        <v>57.9</v>
      </c>
      <c r="F41" s="2">
        <v>5.3</v>
      </c>
      <c r="G41" s="2">
        <v>5.1</v>
      </c>
      <c r="H41" s="2">
        <v>50809.0</v>
      </c>
      <c r="I41" s="2">
        <v>8.8</v>
      </c>
      <c r="J41" s="2">
        <v>67444.0</v>
      </c>
      <c r="K41" s="2">
        <v>14.4</v>
      </c>
      <c r="L41" s="2">
        <v>82.0</v>
      </c>
      <c r="M41" s="2">
        <v>62.1</v>
      </c>
      <c r="N41" s="2">
        <v>24.9</v>
      </c>
    </row>
    <row r="42">
      <c r="A42" s="2">
        <v>60123.0</v>
      </c>
      <c r="B42" s="2" t="s">
        <v>49</v>
      </c>
      <c r="C42" s="2" t="s">
        <v>53</v>
      </c>
      <c r="D42" s="2">
        <f>30+165</f>
        <v>195</v>
      </c>
      <c r="E42" s="2">
        <v>62.7</v>
      </c>
      <c r="F42" s="2">
        <v>8.5</v>
      </c>
      <c r="G42" s="2">
        <v>5.1</v>
      </c>
      <c r="H42" s="2">
        <v>48895.0</v>
      </c>
      <c r="I42" s="2">
        <v>11.2</v>
      </c>
      <c r="J42" s="2">
        <v>71789.0</v>
      </c>
      <c r="K42" s="2">
        <v>14.4</v>
      </c>
      <c r="L42" s="2">
        <v>86.4</v>
      </c>
      <c r="M42" s="2">
        <v>62.8</v>
      </c>
      <c r="N42" s="2">
        <v>29.8</v>
      </c>
    </row>
    <row r="43">
      <c r="A43" s="2">
        <v>60124.0</v>
      </c>
      <c r="B43" s="2" t="s">
        <v>49</v>
      </c>
      <c r="C43" s="2" t="s">
        <v>53</v>
      </c>
      <c r="D43" s="2">
        <f>19+86</f>
        <v>105</v>
      </c>
      <c r="E43" s="2">
        <v>79.9</v>
      </c>
      <c r="F43" s="2">
        <v>6.9</v>
      </c>
      <c r="G43" s="2">
        <v>9.2</v>
      </c>
      <c r="H43" s="2">
        <v>20761.0</v>
      </c>
      <c r="I43" s="2">
        <v>15.8</v>
      </c>
      <c r="J43" s="2">
        <v>123123.0</v>
      </c>
      <c r="K43" s="2">
        <v>14.4</v>
      </c>
      <c r="L43" s="2">
        <v>97.7</v>
      </c>
      <c r="M43" s="2">
        <v>59.7</v>
      </c>
      <c r="N43" s="2">
        <v>32.9</v>
      </c>
    </row>
    <row r="44">
      <c r="A44" s="2">
        <v>60126.0</v>
      </c>
      <c r="B44" s="2" t="s">
        <v>41</v>
      </c>
      <c r="C44" s="2" t="s">
        <v>54</v>
      </c>
      <c r="D44" s="2">
        <f>83+211</f>
        <v>294</v>
      </c>
      <c r="E44" s="2">
        <v>89.6</v>
      </c>
      <c r="F44" s="2">
        <v>1.4</v>
      </c>
      <c r="G44" s="2">
        <v>5.3</v>
      </c>
      <c r="H44" s="2">
        <v>47818.0</v>
      </c>
      <c r="I44" s="2">
        <v>15.2</v>
      </c>
      <c r="J44" s="2">
        <v>138669.0</v>
      </c>
      <c r="K44" s="2">
        <v>21.8</v>
      </c>
      <c r="L44" s="2">
        <v>96.4</v>
      </c>
      <c r="M44" s="2">
        <v>58.7</v>
      </c>
      <c r="N44" s="2">
        <v>11.7</v>
      </c>
    </row>
    <row r="45">
      <c r="A45" s="2">
        <v>60130.0</v>
      </c>
      <c r="B45" s="2" t="s">
        <v>14</v>
      </c>
      <c r="C45" s="2" t="s">
        <v>55</v>
      </c>
      <c r="D45" s="2">
        <f>12+65</f>
        <v>77</v>
      </c>
      <c r="E45" s="2">
        <v>53.6</v>
      </c>
      <c r="F45" s="2">
        <v>31.7</v>
      </c>
      <c r="G45" s="2">
        <v>10.5</v>
      </c>
      <c r="H45" s="2">
        <v>14137.0</v>
      </c>
      <c r="I45" s="2">
        <v>12.9</v>
      </c>
      <c r="J45" s="2">
        <v>70135.0</v>
      </c>
      <c r="K45" s="2">
        <v>15.9</v>
      </c>
      <c r="L45" s="2">
        <v>87.4</v>
      </c>
      <c r="M45" s="2">
        <v>70.6</v>
      </c>
      <c r="N45" s="2">
        <v>3.6</v>
      </c>
    </row>
    <row r="46">
      <c r="A46" s="2">
        <v>60131.0</v>
      </c>
      <c r="B46" s="2" t="s">
        <v>14</v>
      </c>
      <c r="C46" s="2" t="s">
        <v>56</v>
      </c>
      <c r="D46" s="2">
        <f>9+53</f>
        <v>62</v>
      </c>
      <c r="E46" s="2">
        <v>79.2</v>
      </c>
      <c r="F46" s="2">
        <v>0.5</v>
      </c>
      <c r="G46" s="2">
        <v>3.2</v>
      </c>
      <c r="H46" s="2">
        <v>18072.0</v>
      </c>
      <c r="I46" s="2">
        <v>13.3</v>
      </c>
      <c r="J46" s="2">
        <v>70345.0</v>
      </c>
      <c r="K46" s="2">
        <v>15.9</v>
      </c>
      <c r="L46" s="2">
        <v>86.1</v>
      </c>
      <c r="M46" s="2">
        <v>63.8</v>
      </c>
      <c r="N46" s="2">
        <v>11.0</v>
      </c>
    </row>
    <row r="47">
      <c r="A47" s="2">
        <v>60133.0</v>
      </c>
      <c r="B47" s="2" t="s">
        <v>14</v>
      </c>
      <c r="C47" s="2" t="s">
        <v>57</v>
      </c>
      <c r="D47" s="2">
        <f>22+111</f>
        <v>133</v>
      </c>
      <c r="E47" s="2">
        <v>53.0</v>
      </c>
      <c r="F47" s="2">
        <v>7.7</v>
      </c>
      <c r="G47" s="2">
        <v>15.6</v>
      </c>
      <c r="H47" s="2">
        <v>38518.0</v>
      </c>
      <c r="I47" s="2">
        <v>8.2</v>
      </c>
      <c r="J47" s="2">
        <v>78471.0</v>
      </c>
      <c r="K47" s="2">
        <v>15.9</v>
      </c>
      <c r="L47" s="2">
        <v>84.3</v>
      </c>
      <c r="M47" s="2">
        <v>68.6</v>
      </c>
      <c r="N47" s="2">
        <v>27.5</v>
      </c>
    </row>
    <row r="48">
      <c r="A48" s="2">
        <v>60134.0</v>
      </c>
      <c r="B48" s="2" t="s">
        <v>49</v>
      </c>
      <c r="C48" s="2" t="s">
        <v>58</v>
      </c>
      <c r="D48" s="2">
        <f>33+131</f>
        <v>164</v>
      </c>
      <c r="E48" s="2">
        <v>96.5</v>
      </c>
      <c r="F48" s="2">
        <v>0.2</v>
      </c>
      <c r="G48" s="2">
        <v>1.9</v>
      </c>
      <c r="H48" s="2">
        <v>29127.0</v>
      </c>
      <c r="I48" s="2">
        <v>13.9</v>
      </c>
      <c r="J48" s="2">
        <v>125611.0</v>
      </c>
      <c r="K48" s="2">
        <v>14.4</v>
      </c>
      <c r="L48" s="2">
        <v>97.6</v>
      </c>
      <c r="M48" s="2">
        <v>61.5</v>
      </c>
      <c r="N48" s="2">
        <v>37.2</v>
      </c>
    </row>
    <row r="49">
      <c r="A49" s="2">
        <v>60136.0</v>
      </c>
      <c r="B49" s="2" t="s">
        <v>49</v>
      </c>
      <c r="C49" s="2" t="s">
        <v>59</v>
      </c>
      <c r="D49" s="2">
        <f>5+24</f>
        <v>29</v>
      </c>
      <c r="E49" s="2">
        <v>72.4</v>
      </c>
      <c r="F49" s="2">
        <v>6.6</v>
      </c>
      <c r="G49" s="2">
        <v>16.7</v>
      </c>
      <c r="H49" s="2">
        <v>7479.0</v>
      </c>
      <c r="I49" s="2">
        <v>5.9</v>
      </c>
      <c r="J49" s="2">
        <v>118754.0</v>
      </c>
      <c r="K49" s="2">
        <v>14.4</v>
      </c>
      <c r="L49" s="2">
        <v>89.5</v>
      </c>
      <c r="M49" s="2">
        <v>72.0</v>
      </c>
      <c r="N49" s="2">
        <v>45.2</v>
      </c>
    </row>
    <row r="50">
      <c r="A50" s="2">
        <v>60137.0</v>
      </c>
      <c r="B50" s="2" t="s">
        <v>41</v>
      </c>
      <c r="C50" s="2" t="s">
        <v>60</v>
      </c>
      <c r="D50" s="2">
        <f>68+187</f>
        <v>255</v>
      </c>
      <c r="E50" s="2">
        <v>87.0</v>
      </c>
      <c r="F50" s="2">
        <v>2.5</v>
      </c>
      <c r="G50" s="2">
        <v>7.6</v>
      </c>
      <c r="H50" s="2">
        <v>37798.0</v>
      </c>
      <c r="I50" s="2">
        <v>15.3</v>
      </c>
      <c r="J50" s="2">
        <v>137013.0</v>
      </c>
      <c r="K50" s="2">
        <v>21.8</v>
      </c>
      <c r="L50" s="2">
        <v>94.5</v>
      </c>
      <c r="M50" s="2">
        <v>59.0</v>
      </c>
      <c r="N50" s="2">
        <v>19.1</v>
      </c>
    </row>
    <row r="51">
      <c r="A51" s="2">
        <v>60139.0</v>
      </c>
      <c r="B51" s="2" t="s">
        <v>41</v>
      </c>
      <c r="C51" s="2" t="s">
        <v>61</v>
      </c>
      <c r="D51" s="2">
        <f>28+95</f>
        <v>123</v>
      </c>
      <c r="E51" s="2">
        <v>58.4</v>
      </c>
      <c r="F51" s="2">
        <v>7.1</v>
      </c>
      <c r="G51" s="2">
        <v>23.3</v>
      </c>
      <c r="H51" s="2">
        <v>34614.0</v>
      </c>
      <c r="I51" s="2">
        <v>9.6</v>
      </c>
      <c r="J51" s="2">
        <v>70268.0</v>
      </c>
      <c r="K51" s="2">
        <v>21.8</v>
      </c>
      <c r="L51" s="2">
        <v>87.2</v>
      </c>
      <c r="M51" s="2">
        <v>68.5</v>
      </c>
      <c r="N51" s="2">
        <v>22.8</v>
      </c>
    </row>
    <row r="52">
      <c r="A52" s="2">
        <v>60141.0</v>
      </c>
      <c r="B52" s="2" t="s">
        <v>14</v>
      </c>
      <c r="C52" s="2" t="s">
        <v>62</v>
      </c>
      <c r="D52" s="2">
        <f>1+1</f>
        <v>2</v>
      </c>
      <c r="E52" s="2">
        <v>59.4</v>
      </c>
      <c r="F52" s="2">
        <v>38.5</v>
      </c>
      <c r="G52" s="2">
        <v>0.0</v>
      </c>
      <c r="H52" s="2">
        <v>192.0</v>
      </c>
      <c r="I52" s="2">
        <v>55.2</v>
      </c>
      <c r="J52" s="2">
        <v>46927.0</v>
      </c>
      <c r="K52" s="2">
        <v>15.9</v>
      </c>
      <c r="L52" s="2">
        <v>100.0</v>
      </c>
      <c r="M52" s="2">
        <v>0.0</v>
      </c>
      <c r="N52" s="2">
        <v>4.0</v>
      </c>
    </row>
    <row r="53">
      <c r="A53" s="2">
        <v>60143.0</v>
      </c>
      <c r="B53" s="2" t="s">
        <v>41</v>
      </c>
      <c r="C53" s="2" t="s">
        <v>63</v>
      </c>
      <c r="D53" s="2">
        <f>7+43</f>
        <v>50</v>
      </c>
      <c r="E53" s="2">
        <v>89.0</v>
      </c>
      <c r="F53" s="2">
        <v>2.1</v>
      </c>
      <c r="G53" s="2">
        <v>5.2</v>
      </c>
      <c r="H53" s="2">
        <v>10372.0</v>
      </c>
      <c r="I53" s="2">
        <v>17.0</v>
      </c>
      <c r="J53" s="2">
        <v>100723.0</v>
      </c>
      <c r="K53" s="2">
        <v>21.8</v>
      </c>
      <c r="L53" s="2">
        <v>95.6</v>
      </c>
      <c r="M53" s="2">
        <v>67.3</v>
      </c>
      <c r="N53" s="2">
        <v>19.3</v>
      </c>
    </row>
    <row r="54">
      <c r="A54" s="2">
        <v>60144.0</v>
      </c>
      <c r="B54" s="2" t="s">
        <v>49</v>
      </c>
      <c r="C54" s="2" t="s">
        <v>64</v>
      </c>
      <c r="D54" s="2">
        <v>1.0</v>
      </c>
      <c r="E54" s="2">
        <v>68.8</v>
      </c>
      <c r="F54" s="2">
        <v>0.0</v>
      </c>
      <c r="G54" s="2">
        <v>31.3</v>
      </c>
      <c r="H54" s="2">
        <v>64.0</v>
      </c>
      <c r="I54" s="2">
        <v>18.8</v>
      </c>
      <c r="J54" s="2">
        <v>72900.0</v>
      </c>
      <c r="K54" s="2">
        <v>14.4</v>
      </c>
      <c r="L54" s="2">
        <v>100.0</v>
      </c>
      <c r="M54" s="2">
        <v>65.0</v>
      </c>
      <c r="N54" s="2">
        <v>44.7</v>
      </c>
    </row>
    <row r="55">
      <c r="A55" s="2">
        <v>60148.0</v>
      </c>
      <c r="B55" s="2" t="s">
        <v>41</v>
      </c>
      <c r="C55" s="2" t="s">
        <v>65</v>
      </c>
      <c r="D55" s="2">
        <f>69+215</f>
        <v>284</v>
      </c>
      <c r="E55" s="2">
        <v>79.2</v>
      </c>
      <c r="F55" s="2">
        <v>5.8</v>
      </c>
      <c r="G55" s="2">
        <v>11.0</v>
      </c>
      <c r="H55" s="2">
        <v>52486.0</v>
      </c>
      <c r="I55" s="2">
        <v>15.7</v>
      </c>
      <c r="J55" s="2">
        <v>88654.0</v>
      </c>
      <c r="K55" s="2">
        <v>21.8</v>
      </c>
      <c r="L55" s="2">
        <v>93.6</v>
      </c>
      <c r="M55" s="2">
        <v>61.7</v>
      </c>
      <c r="N55" s="2">
        <v>13.9</v>
      </c>
    </row>
    <row r="56">
      <c r="A56" s="2">
        <v>60153.0</v>
      </c>
      <c r="B56" s="2" t="s">
        <v>14</v>
      </c>
      <c r="C56" s="2" t="s">
        <v>66</v>
      </c>
      <c r="D56" s="2">
        <f>93+32</f>
        <v>125</v>
      </c>
      <c r="E56" s="2">
        <v>16.7</v>
      </c>
      <c r="F56" s="2">
        <v>71.3</v>
      </c>
      <c r="G56" s="2">
        <v>0.5</v>
      </c>
      <c r="H56" s="2">
        <v>24029.0</v>
      </c>
      <c r="I56" s="2">
        <v>12.9</v>
      </c>
      <c r="J56" s="2">
        <v>54240.0</v>
      </c>
      <c r="K56" s="2">
        <v>15.9</v>
      </c>
      <c r="L56" s="2">
        <v>84.2</v>
      </c>
      <c r="M56" s="2">
        <v>62.5</v>
      </c>
      <c r="N56" s="2">
        <v>5.2</v>
      </c>
    </row>
    <row r="57">
      <c r="A57" s="2">
        <v>60154.0</v>
      </c>
      <c r="B57" s="2" t="s">
        <v>14</v>
      </c>
      <c r="C57" s="2" t="s">
        <v>67</v>
      </c>
      <c r="D57" s="2">
        <f>32+90</f>
        <v>122</v>
      </c>
      <c r="E57" s="2">
        <v>68.7</v>
      </c>
      <c r="F57" s="2">
        <v>17.8</v>
      </c>
      <c r="G57" s="2">
        <v>3.2</v>
      </c>
      <c r="H57" s="2">
        <v>16778.0</v>
      </c>
      <c r="I57" s="2">
        <v>22.9</v>
      </c>
      <c r="J57" s="2">
        <v>86725.0</v>
      </c>
      <c r="K57" s="2">
        <v>15.9</v>
      </c>
      <c r="L57" s="2">
        <v>93.7</v>
      </c>
      <c r="M57" s="2">
        <v>60.8</v>
      </c>
      <c r="N57" s="2">
        <v>6.0</v>
      </c>
    </row>
    <row r="58">
      <c r="A58" s="2">
        <v>60155.0</v>
      </c>
      <c r="B58" s="2" t="s">
        <v>14</v>
      </c>
      <c r="C58" s="2" t="s">
        <v>68</v>
      </c>
      <c r="D58" s="2">
        <v>57.0</v>
      </c>
      <c r="E58" s="2">
        <v>18.9</v>
      </c>
      <c r="F58" s="2">
        <v>76.9</v>
      </c>
      <c r="G58" s="2">
        <v>2.1</v>
      </c>
      <c r="H58" s="2">
        <v>7915.0</v>
      </c>
      <c r="I58" s="2">
        <v>18.6</v>
      </c>
      <c r="J58" s="2">
        <v>61493.0</v>
      </c>
      <c r="K58" s="2">
        <v>15.9</v>
      </c>
      <c r="L58" s="2">
        <v>86.8</v>
      </c>
      <c r="M58" s="2">
        <v>63.2</v>
      </c>
      <c r="N58" s="2">
        <v>5.0</v>
      </c>
    </row>
    <row r="59">
      <c r="A59" s="2">
        <v>60157.0</v>
      </c>
      <c r="B59" s="2" t="s">
        <v>41</v>
      </c>
      <c r="C59" s="2" t="s">
        <v>69</v>
      </c>
      <c r="D59" s="2">
        <f>77+16</f>
        <v>93</v>
      </c>
      <c r="E59" s="2">
        <v>93.3</v>
      </c>
      <c r="F59" s="2">
        <v>0.4</v>
      </c>
      <c r="G59" s="2">
        <v>6.0</v>
      </c>
      <c r="H59" s="2">
        <v>2293.0</v>
      </c>
      <c r="I59" s="2">
        <v>14.9</v>
      </c>
      <c r="J59" s="2">
        <v>127409.0</v>
      </c>
      <c r="K59" s="2">
        <v>21.8</v>
      </c>
      <c r="L59" s="2">
        <v>97.9</v>
      </c>
      <c r="M59" s="2">
        <v>62.8</v>
      </c>
      <c r="N59" s="2">
        <v>21.5</v>
      </c>
    </row>
    <row r="60">
      <c r="A60" s="2">
        <v>60160.0</v>
      </c>
      <c r="B60" s="2" t="s">
        <v>14</v>
      </c>
      <c r="C60" s="2" t="s">
        <v>70</v>
      </c>
      <c r="D60" s="2">
        <v>68.0</v>
      </c>
      <c r="E60" s="2">
        <v>58.0</v>
      </c>
      <c r="F60" s="2">
        <v>6.2</v>
      </c>
      <c r="G60" s="2">
        <v>0.8</v>
      </c>
      <c r="H60" s="2">
        <v>25534.0</v>
      </c>
      <c r="I60" s="2">
        <v>10.4</v>
      </c>
      <c r="J60" s="2">
        <v>58378.0</v>
      </c>
      <c r="K60" s="2">
        <v>15.9</v>
      </c>
      <c r="L60" s="2">
        <v>80.7</v>
      </c>
      <c r="M60" s="2">
        <v>60.0</v>
      </c>
      <c r="N60" s="2">
        <v>8.6</v>
      </c>
    </row>
    <row r="61">
      <c r="A61" s="2">
        <v>60162.0</v>
      </c>
      <c r="B61" s="2" t="s">
        <v>14</v>
      </c>
      <c r="C61" s="2" t="s">
        <v>71</v>
      </c>
      <c r="D61" s="2">
        <v>42.0</v>
      </c>
      <c r="E61" s="2">
        <v>37.6</v>
      </c>
      <c r="F61" s="2">
        <v>41.8</v>
      </c>
      <c r="G61" s="2">
        <v>1.0</v>
      </c>
      <c r="H61" s="2">
        <v>8182.0</v>
      </c>
      <c r="I61" s="2">
        <v>13.4</v>
      </c>
      <c r="J61" s="2">
        <v>62148.0</v>
      </c>
      <c r="K61" s="2">
        <v>15.9</v>
      </c>
      <c r="L61" s="2">
        <v>89.0</v>
      </c>
      <c r="M61" s="2">
        <v>65.5</v>
      </c>
      <c r="N61" s="2">
        <v>8.0</v>
      </c>
    </row>
    <row r="62">
      <c r="A62" s="2">
        <v>60163.0</v>
      </c>
      <c r="B62" s="2" t="s">
        <v>14</v>
      </c>
      <c r="C62" s="2" t="s">
        <v>72</v>
      </c>
      <c r="D62" s="2">
        <v>20.0</v>
      </c>
      <c r="E62" s="2">
        <v>48.4</v>
      </c>
      <c r="F62" s="2">
        <v>34.2</v>
      </c>
      <c r="G62" s="2">
        <v>4.9</v>
      </c>
      <c r="H62" s="2">
        <v>5192.0</v>
      </c>
      <c r="I62" s="2">
        <v>12.3</v>
      </c>
      <c r="J62" s="2">
        <v>82845.0</v>
      </c>
      <c r="K62" s="2">
        <v>15.9</v>
      </c>
      <c r="L62" s="2">
        <v>88.4</v>
      </c>
      <c r="M62" s="2">
        <v>62.2</v>
      </c>
      <c r="N62" s="2">
        <v>9.4</v>
      </c>
    </row>
    <row r="63">
      <c r="A63" s="2">
        <v>60164.0</v>
      </c>
      <c r="B63" s="2" t="s">
        <v>14</v>
      </c>
      <c r="C63" s="2" t="s">
        <v>70</v>
      </c>
      <c r="D63" s="2">
        <f>67+17</f>
        <v>84</v>
      </c>
      <c r="E63" s="2">
        <v>71.6</v>
      </c>
      <c r="F63" s="2">
        <v>3.3</v>
      </c>
      <c r="G63" s="2">
        <v>3.9</v>
      </c>
      <c r="H63" s="2">
        <v>21700.0</v>
      </c>
      <c r="I63" s="2">
        <v>12.3</v>
      </c>
      <c r="J63" s="2">
        <v>67038.0</v>
      </c>
      <c r="K63" s="2">
        <v>15.9</v>
      </c>
      <c r="L63" s="2">
        <v>84.8</v>
      </c>
      <c r="M63" s="2">
        <v>58.0</v>
      </c>
      <c r="N63" s="2">
        <v>11.0</v>
      </c>
    </row>
    <row r="64">
      <c r="A64" s="2">
        <v>60165.0</v>
      </c>
      <c r="B64" s="2" t="s">
        <v>14</v>
      </c>
      <c r="C64" s="2" t="s">
        <v>73</v>
      </c>
      <c r="D64" s="2">
        <v>9.0</v>
      </c>
      <c r="E64" s="2">
        <v>53.3</v>
      </c>
      <c r="F64" s="2">
        <v>2.0</v>
      </c>
      <c r="G64" s="2">
        <v>1.5</v>
      </c>
      <c r="H64" s="2">
        <v>4936.0</v>
      </c>
      <c r="I64" s="2">
        <v>6.8</v>
      </c>
      <c r="J64" s="2">
        <v>54677.0</v>
      </c>
      <c r="K64" s="2">
        <v>15.9</v>
      </c>
      <c r="L64" s="2">
        <v>71.7</v>
      </c>
      <c r="M64" s="2">
        <v>54.6</v>
      </c>
      <c r="N64" s="2">
        <v>9.7</v>
      </c>
    </row>
    <row r="65">
      <c r="A65" s="2">
        <v>60169.0</v>
      </c>
      <c r="B65" s="2" t="s">
        <v>14</v>
      </c>
      <c r="C65" s="2" t="s">
        <v>74</v>
      </c>
      <c r="D65" s="2">
        <f>29+123</f>
        <v>152</v>
      </c>
      <c r="E65" s="2">
        <v>52.5</v>
      </c>
      <c r="F65" s="2">
        <v>5.3</v>
      </c>
      <c r="G65" s="2">
        <v>24.4</v>
      </c>
      <c r="H65" s="2">
        <v>34058.0</v>
      </c>
      <c r="I65" s="2">
        <v>10.3</v>
      </c>
      <c r="J65" s="2">
        <v>85626.0</v>
      </c>
      <c r="K65" s="2">
        <v>15.9</v>
      </c>
      <c r="L65" s="2">
        <v>86.8</v>
      </c>
      <c r="M65" s="2">
        <v>67.4</v>
      </c>
      <c r="N65" s="2">
        <v>28.8</v>
      </c>
    </row>
    <row r="66">
      <c r="A66" s="2">
        <v>60171.0</v>
      </c>
      <c r="B66" s="2" t="s">
        <v>14</v>
      </c>
      <c r="C66" s="2" t="s">
        <v>75</v>
      </c>
      <c r="D66" s="2">
        <v>38.0</v>
      </c>
      <c r="E66" s="2">
        <v>85.6</v>
      </c>
      <c r="F66" s="2">
        <v>1.9</v>
      </c>
      <c r="G66" s="2">
        <v>1.9</v>
      </c>
      <c r="H66" s="2">
        <v>10248.0</v>
      </c>
      <c r="I66" s="2">
        <v>14.8</v>
      </c>
      <c r="J66" s="2">
        <v>58381.0</v>
      </c>
      <c r="K66" s="2">
        <v>15.9</v>
      </c>
      <c r="L66" s="2">
        <v>81.6</v>
      </c>
      <c r="M66" s="2">
        <v>63.1</v>
      </c>
      <c r="N66" s="2">
        <v>8.7</v>
      </c>
    </row>
    <row r="67">
      <c r="A67" s="2">
        <v>60172.0</v>
      </c>
      <c r="B67" s="2" t="s">
        <v>41</v>
      </c>
      <c r="C67" s="2" t="s">
        <v>76</v>
      </c>
      <c r="D67" s="2">
        <v>132.0</v>
      </c>
      <c r="E67" s="2">
        <v>82.2</v>
      </c>
      <c r="F67" s="2">
        <v>5.0</v>
      </c>
      <c r="G67" s="2">
        <v>9.3</v>
      </c>
      <c r="H67" s="2">
        <v>25045.0</v>
      </c>
      <c r="I67" s="2">
        <v>12.0</v>
      </c>
      <c r="J67" s="2">
        <v>93765.0</v>
      </c>
      <c r="K67" s="2">
        <v>21.8</v>
      </c>
      <c r="L67" s="2">
        <v>94.1</v>
      </c>
      <c r="M67" s="2">
        <v>68.2</v>
      </c>
      <c r="N67" s="2">
        <v>24.6</v>
      </c>
    </row>
    <row r="68">
      <c r="A68" s="2">
        <v>60173.0</v>
      </c>
      <c r="B68" s="2" t="s">
        <v>14</v>
      </c>
      <c r="C68" s="2" t="s">
        <v>77</v>
      </c>
      <c r="D68" s="2">
        <v>38.0</v>
      </c>
      <c r="E68" s="2">
        <v>49.9</v>
      </c>
      <c r="F68" s="2">
        <v>4.9</v>
      </c>
      <c r="G68" s="2">
        <v>38.3</v>
      </c>
      <c r="H68" s="2">
        <v>12246.0</v>
      </c>
      <c r="I68" s="2">
        <v>7.9</v>
      </c>
      <c r="J68" s="2">
        <v>88615.0</v>
      </c>
      <c r="K68" s="2">
        <v>15.9</v>
      </c>
      <c r="L68" s="2">
        <v>93.4</v>
      </c>
      <c r="M68" s="2">
        <v>67.4</v>
      </c>
      <c r="N68" s="2">
        <v>25.0</v>
      </c>
    </row>
    <row r="69">
      <c r="A69" s="2">
        <v>60174.0</v>
      </c>
      <c r="B69" s="2" t="s">
        <v>49</v>
      </c>
      <c r="C69" s="2" t="s">
        <v>78</v>
      </c>
      <c r="D69" s="2">
        <f>24+148</f>
        <v>172</v>
      </c>
      <c r="E69" s="2">
        <v>87.8</v>
      </c>
      <c r="F69" s="2">
        <v>1.5</v>
      </c>
      <c r="G69" s="2">
        <v>3.3</v>
      </c>
      <c r="H69" s="2">
        <v>31047.0</v>
      </c>
      <c r="I69" s="2">
        <v>16.1</v>
      </c>
      <c r="J69" s="2">
        <v>108735.0</v>
      </c>
      <c r="K69" s="2">
        <v>14.4</v>
      </c>
      <c r="L69" s="2">
        <v>94.3</v>
      </c>
      <c r="M69" s="2">
        <v>59.3</v>
      </c>
      <c r="N69" s="2">
        <v>34.9</v>
      </c>
    </row>
    <row r="70">
      <c r="A70" s="2">
        <v>60175.0</v>
      </c>
      <c r="B70" s="2" t="s">
        <v>49</v>
      </c>
      <c r="C70" s="2" t="s">
        <v>78</v>
      </c>
      <c r="D70" s="2">
        <v>130.0</v>
      </c>
      <c r="E70" s="2">
        <v>93.6</v>
      </c>
      <c r="F70" s="2">
        <v>1.4</v>
      </c>
      <c r="G70" s="2">
        <v>2.5</v>
      </c>
      <c r="H70" s="2">
        <v>26334.0</v>
      </c>
      <c r="I70" s="2">
        <v>11.1</v>
      </c>
      <c r="J70" s="2">
        <v>157931.0</v>
      </c>
      <c r="K70" s="2">
        <v>14.4</v>
      </c>
      <c r="L70" s="2">
        <v>97.8</v>
      </c>
      <c r="M70" s="2">
        <v>61.7</v>
      </c>
      <c r="N70" s="2">
        <v>42.2</v>
      </c>
    </row>
    <row r="71">
      <c r="A71" s="2">
        <v>60176.0</v>
      </c>
      <c r="B71" s="2" t="s">
        <v>14</v>
      </c>
      <c r="C71" s="2" t="s">
        <v>79</v>
      </c>
      <c r="D71" s="2">
        <v>32.0</v>
      </c>
      <c r="E71" s="2">
        <v>78.4</v>
      </c>
      <c r="F71" s="2">
        <v>1.3</v>
      </c>
      <c r="G71" s="2">
        <v>3.4</v>
      </c>
      <c r="H71" s="2">
        <v>11813.0</v>
      </c>
      <c r="I71" s="2">
        <v>10.2</v>
      </c>
      <c r="J71" s="2">
        <v>62689.0</v>
      </c>
      <c r="K71" s="2">
        <v>15.9</v>
      </c>
      <c r="L71" s="2">
        <v>86.1</v>
      </c>
      <c r="M71" s="2">
        <v>68.1</v>
      </c>
      <c r="N71" s="2">
        <v>11.5</v>
      </c>
    </row>
    <row r="72">
      <c r="A72" s="2">
        <v>60177.0</v>
      </c>
      <c r="B72" s="2" t="s">
        <v>49</v>
      </c>
      <c r="C72" s="2" t="s">
        <v>80</v>
      </c>
      <c r="D72" s="2">
        <f>19+72</f>
        <v>91</v>
      </c>
      <c r="E72" s="2">
        <v>85.4</v>
      </c>
      <c r="F72" s="2">
        <v>3.7</v>
      </c>
      <c r="G72" s="2">
        <v>4.9</v>
      </c>
      <c r="H72" s="2">
        <v>23068.0</v>
      </c>
      <c r="I72" s="2">
        <v>8.6</v>
      </c>
      <c r="J72" s="2">
        <v>100833.0</v>
      </c>
      <c r="K72" s="2">
        <v>14.4</v>
      </c>
      <c r="L72" s="2">
        <v>95.3</v>
      </c>
      <c r="M72" s="2">
        <v>69.3</v>
      </c>
      <c r="N72" s="2">
        <v>38.2</v>
      </c>
    </row>
    <row r="73">
      <c r="A73" s="2">
        <v>60181.0</v>
      </c>
      <c r="B73" s="2" t="s">
        <v>41</v>
      </c>
      <c r="C73" s="2" t="s">
        <v>81</v>
      </c>
      <c r="D73" s="2">
        <f>25+117</f>
        <v>142</v>
      </c>
      <c r="E73" s="2">
        <v>76.9</v>
      </c>
      <c r="F73" s="2">
        <v>5.6</v>
      </c>
      <c r="G73" s="2">
        <v>8.5</v>
      </c>
      <c r="H73" s="2">
        <v>28667.0</v>
      </c>
      <c r="I73" s="2">
        <v>11.9</v>
      </c>
      <c r="J73" s="2">
        <v>83253.0</v>
      </c>
      <c r="K73" s="2">
        <v>21.8</v>
      </c>
      <c r="L73" s="2">
        <v>87.8</v>
      </c>
      <c r="M73" s="2">
        <v>62.6</v>
      </c>
      <c r="N73" s="2">
        <v>13.2</v>
      </c>
    </row>
    <row r="74">
      <c r="A74" s="2">
        <v>60184.0</v>
      </c>
      <c r="B74" s="2" t="s">
        <v>41</v>
      </c>
      <c r="C74" s="2" t="s">
        <v>82</v>
      </c>
      <c r="D74" s="2">
        <v>15.0</v>
      </c>
      <c r="E74" s="2">
        <v>96.5</v>
      </c>
      <c r="F74" s="2">
        <v>0.2</v>
      </c>
      <c r="G74" s="2">
        <v>1.8</v>
      </c>
      <c r="H74" s="2">
        <v>2490.0</v>
      </c>
      <c r="I74" s="2">
        <v>15.4</v>
      </c>
      <c r="J74" s="2">
        <v>204184.0</v>
      </c>
      <c r="K74" s="2">
        <v>21.8</v>
      </c>
      <c r="L74" s="2">
        <v>93.7</v>
      </c>
      <c r="M74" s="2">
        <v>58.9</v>
      </c>
      <c r="N74" s="2">
        <v>31.0</v>
      </c>
    </row>
    <row r="75">
      <c r="A75" s="2">
        <v>60185.0</v>
      </c>
      <c r="B75" s="2" t="s">
        <v>41</v>
      </c>
      <c r="C75" s="2" t="s">
        <v>83</v>
      </c>
      <c r="D75" s="2">
        <f>28+126</f>
        <v>154</v>
      </c>
      <c r="E75" s="2">
        <v>84.0</v>
      </c>
      <c r="F75" s="2">
        <v>1.6</v>
      </c>
      <c r="G75" s="2">
        <v>5.7</v>
      </c>
      <c r="H75" s="2">
        <v>36164.0</v>
      </c>
      <c r="I75" s="2">
        <v>9.7</v>
      </c>
      <c r="J75" s="2">
        <v>94268.0</v>
      </c>
      <c r="K75" s="2">
        <v>21.8</v>
      </c>
      <c r="L75" s="2">
        <v>84.7</v>
      </c>
      <c r="M75" s="2">
        <v>64.8</v>
      </c>
      <c r="N75" s="2">
        <v>32.9</v>
      </c>
    </row>
    <row r="76">
      <c r="A76" s="2">
        <v>60187.0</v>
      </c>
      <c r="B76" s="2" t="s">
        <v>41</v>
      </c>
      <c r="C76" s="2" t="s">
        <v>84</v>
      </c>
      <c r="D76" s="2">
        <f>32+137</f>
        <v>169</v>
      </c>
      <c r="E76" s="2">
        <v>87.6</v>
      </c>
      <c r="F76" s="2">
        <v>2.9</v>
      </c>
      <c r="G76" s="2">
        <v>6.7</v>
      </c>
      <c r="H76" s="2">
        <v>28662.0</v>
      </c>
      <c r="I76" s="2">
        <v>13.9</v>
      </c>
      <c r="J76" s="2">
        <v>119011.0</v>
      </c>
      <c r="K76" s="2">
        <v>21.8</v>
      </c>
      <c r="L76" s="2">
        <v>95.0</v>
      </c>
      <c r="M76" s="2">
        <v>55.5</v>
      </c>
      <c r="N76" s="2">
        <v>22.1</v>
      </c>
    </row>
    <row r="77">
      <c r="A77" s="2">
        <v>60188.0</v>
      </c>
      <c r="B77" s="2" t="s">
        <v>41</v>
      </c>
      <c r="C77" s="2" t="s">
        <v>85</v>
      </c>
      <c r="D77" s="2">
        <f>43+185</f>
        <v>228</v>
      </c>
      <c r="E77" s="2">
        <v>73.5</v>
      </c>
      <c r="F77" s="2">
        <v>5.4</v>
      </c>
      <c r="G77" s="2">
        <v>15.6</v>
      </c>
      <c r="H77" s="2">
        <v>43118.0</v>
      </c>
      <c r="I77" s="2">
        <v>11.1</v>
      </c>
      <c r="J77" s="2">
        <v>87828.0</v>
      </c>
      <c r="K77" s="2">
        <v>21.8</v>
      </c>
      <c r="L77" s="2">
        <v>93.0</v>
      </c>
      <c r="M77" s="2">
        <v>70.0</v>
      </c>
      <c r="N77" s="2">
        <v>27.2</v>
      </c>
    </row>
    <row r="78">
      <c r="A78" s="2">
        <v>60189.0</v>
      </c>
      <c r="B78" s="2" t="s">
        <v>41</v>
      </c>
      <c r="C78" s="2" t="s">
        <v>84</v>
      </c>
      <c r="D78" s="2">
        <f>47+160</f>
        <v>207</v>
      </c>
      <c r="E78" s="2">
        <v>86.2</v>
      </c>
      <c r="F78" s="2">
        <v>5.2</v>
      </c>
      <c r="G78" s="2">
        <v>5.9</v>
      </c>
      <c r="H78" s="2">
        <v>31559.0</v>
      </c>
      <c r="I78" s="2">
        <v>13.5</v>
      </c>
      <c r="J78" s="2">
        <v>129453.0</v>
      </c>
      <c r="K78" s="2">
        <v>21.8</v>
      </c>
      <c r="L78" s="2">
        <v>95.3</v>
      </c>
      <c r="M78" s="2">
        <v>64.0</v>
      </c>
      <c r="N78" s="2">
        <v>23.8</v>
      </c>
    </row>
    <row r="79">
      <c r="A79" s="2">
        <v>60190.0</v>
      </c>
      <c r="B79" s="2" t="s">
        <v>41</v>
      </c>
      <c r="C79" s="2" t="s">
        <v>86</v>
      </c>
      <c r="D79" s="2">
        <f>29+78</f>
        <v>107</v>
      </c>
      <c r="E79" s="2">
        <v>92.4</v>
      </c>
      <c r="F79" s="2">
        <v>1.3</v>
      </c>
      <c r="G79" s="2">
        <v>2.6</v>
      </c>
      <c r="H79" s="2">
        <v>11020.0</v>
      </c>
      <c r="I79" s="2">
        <v>17.6</v>
      </c>
      <c r="J79" s="2">
        <v>126267.0</v>
      </c>
      <c r="K79" s="2">
        <v>21.8</v>
      </c>
      <c r="L79" s="2">
        <v>95.6</v>
      </c>
      <c r="M79" s="2">
        <v>63.2</v>
      </c>
      <c r="N79" s="2">
        <v>28.0</v>
      </c>
    </row>
    <row r="80">
      <c r="A80" s="2">
        <v>60191.0</v>
      </c>
      <c r="B80" s="2" t="s">
        <v>41</v>
      </c>
      <c r="C80" s="2" t="s">
        <v>87</v>
      </c>
      <c r="D80" s="2">
        <f>11+64</f>
        <v>75</v>
      </c>
      <c r="E80" s="2">
        <v>84.8</v>
      </c>
      <c r="F80" s="2">
        <v>1.4</v>
      </c>
      <c r="G80" s="2">
        <v>5.8</v>
      </c>
      <c r="H80" s="2">
        <v>14429.0</v>
      </c>
      <c r="I80" s="2">
        <v>14.8</v>
      </c>
      <c r="J80" s="2">
        <v>80062.0</v>
      </c>
      <c r="K80" s="2">
        <v>21.8</v>
      </c>
      <c r="L80" s="2">
        <v>89.9</v>
      </c>
      <c r="M80" s="2">
        <v>64.4</v>
      </c>
      <c r="N80" s="2">
        <v>17.9</v>
      </c>
    </row>
    <row r="81">
      <c r="A81" s="2">
        <v>60192.0</v>
      </c>
      <c r="B81" s="2" t="s">
        <v>14</v>
      </c>
      <c r="C81" s="2" t="s">
        <v>74</v>
      </c>
      <c r="D81" s="2">
        <f>18+73</f>
        <v>91</v>
      </c>
      <c r="E81" s="2">
        <v>63.7</v>
      </c>
      <c r="F81" s="2">
        <v>1.7</v>
      </c>
      <c r="G81" s="2">
        <v>29.7</v>
      </c>
      <c r="H81" s="2">
        <v>16235.0</v>
      </c>
      <c r="I81" s="2">
        <v>10.9</v>
      </c>
      <c r="J81" s="2">
        <v>145804.0</v>
      </c>
      <c r="K81" s="2">
        <v>15.9</v>
      </c>
      <c r="L81" s="2">
        <v>96.8</v>
      </c>
      <c r="M81" s="2">
        <v>66.3</v>
      </c>
      <c r="N81" s="2">
        <v>34.9</v>
      </c>
    </row>
    <row r="82">
      <c r="A82" s="2">
        <v>60193.0</v>
      </c>
      <c r="B82" s="2" t="s">
        <v>14</v>
      </c>
      <c r="C82" s="2" t="s">
        <v>77</v>
      </c>
      <c r="D82" s="2">
        <f>48+184</f>
        <v>232</v>
      </c>
      <c r="E82" s="2">
        <v>74.1</v>
      </c>
      <c r="F82" s="2">
        <v>3.3</v>
      </c>
      <c r="G82" s="2">
        <v>17.3</v>
      </c>
      <c r="H82" s="2">
        <v>40192.0</v>
      </c>
      <c r="I82" s="2">
        <v>15.9</v>
      </c>
      <c r="J82" s="2">
        <v>92082.0</v>
      </c>
      <c r="K82" s="2">
        <v>15.9</v>
      </c>
      <c r="L82" s="2">
        <v>94.9</v>
      </c>
      <c r="M82" s="2">
        <v>62.1</v>
      </c>
      <c r="N82" s="2">
        <v>25.2</v>
      </c>
    </row>
    <row r="83">
      <c r="A83" s="2">
        <v>60194.0</v>
      </c>
      <c r="B83" s="2" t="s">
        <v>14</v>
      </c>
      <c r="C83" s="2" t="s">
        <v>77</v>
      </c>
      <c r="D83" s="2">
        <f>28+73</f>
        <v>101</v>
      </c>
      <c r="E83" s="2">
        <v>59.6</v>
      </c>
      <c r="F83" s="2">
        <v>2.9</v>
      </c>
      <c r="G83" s="2">
        <v>20.9</v>
      </c>
      <c r="H83" s="2">
        <v>19044.0</v>
      </c>
      <c r="I83" s="2">
        <v>15.9</v>
      </c>
      <c r="J83" s="2">
        <v>85942.0</v>
      </c>
      <c r="K83" s="2">
        <v>15.9</v>
      </c>
      <c r="L83" s="2">
        <v>91.0</v>
      </c>
      <c r="M83" s="2">
        <v>64.4</v>
      </c>
      <c r="N83" s="2">
        <v>26.9</v>
      </c>
    </row>
    <row r="84">
      <c r="A84" s="2">
        <v>60195.0</v>
      </c>
      <c r="B84" s="2" t="s">
        <v>14</v>
      </c>
      <c r="C84" s="2" t="s">
        <v>77</v>
      </c>
      <c r="D84" s="2">
        <v>14.0</v>
      </c>
      <c r="E84" s="2">
        <v>45.8</v>
      </c>
      <c r="F84" s="2">
        <v>3.5</v>
      </c>
      <c r="G84" s="2">
        <v>40.3</v>
      </c>
      <c r="H84" s="2">
        <v>4783.0</v>
      </c>
      <c r="I84" s="2">
        <v>6.9</v>
      </c>
      <c r="J84" s="2">
        <v>84385.0</v>
      </c>
      <c r="K84" s="2">
        <v>15.9</v>
      </c>
      <c r="L84" s="2">
        <v>90.5</v>
      </c>
      <c r="M84" s="2">
        <v>64.6</v>
      </c>
      <c r="N84" s="2">
        <v>31.4</v>
      </c>
    </row>
    <row r="85">
      <c r="A85" s="2">
        <v>60201.0</v>
      </c>
      <c r="B85" s="2" t="s">
        <v>14</v>
      </c>
      <c r="C85" s="2" t="s">
        <v>88</v>
      </c>
      <c r="D85" s="2">
        <f>56+215</f>
        <v>271</v>
      </c>
      <c r="E85" s="2">
        <v>63.6</v>
      </c>
      <c r="F85" s="4">
        <v>13.3</v>
      </c>
      <c r="G85" s="2">
        <v>12.7</v>
      </c>
      <c r="H85" s="2">
        <v>43056.0</v>
      </c>
      <c r="I85" s="2">
        <v>14.3</v>
      </c>
      <c r="J85" s="2">
        <v>119176.0</v>
      </c>
      <c r="K85" s="2">
        <v>15.9</v>
      </c>
      <c r="L85" s="2">
        <v>95.1</v>
      </c>
      <c r="M85" s="2">
        <v>52.8</v>
      </c>
      <c r="N85" s="2">
        <v>31.0</v>
      </c>
    </row>
    <row r="86">
      <c r="A86" s="2">
        <v>60202.0</v>
      </c>
      <c r="B86" s="2" t="s">
        <v>14</v>
      </c>
      <c r="C86" s="2" t="s">
        <v>88</v>
      </c>
      <c r="D86" s="2">
        <f>43+158</f>
        <v>201</v>
      </c>
      <c r="E86" s="2">
        <v>64.4</v>
      </c>
      <c r="F86" s="2">
        <v>22.5</v>
      </c>
      <c r="G86" s="2">
        <v>6.1</v>
      </c>
      <c r="H86" s="2">
        <v>32416.0</v>
      </c>
      <c r="I86" s="2">
        <v>11.7</v>
      </c>
      <c r="J86" s="2">
        <v>100723.0</v>
      </c>
      <c r="K86" s="2">
        <v>15.9</v>
      </c>
      <c r="L86" s="2">
        <v>92.6</v>
      </c>
      <c r="M86" s="2">
        <v>68.1</v>
      </c>
      <c r="N86" s="2">
        <v>24.2</v>
      </c>
    </row>
    <row r="87">
      <c r="A87" s="2">
        <v>60203.0</v>
      </c>
      <c r="B87" s="2" t="s">
        <v>14</v>
      </c>
      <c r="C87" s="2" t="s">
        <v>88</v>
      </c>
      <c r="D87" s="2">
        <f>7+34</f>
        <v>41</v>
      </c>
      <c r="E87" s="2">
        <v>78.1</v>
      </c>
      <c r="F87" s="2">
        <v>8.1</v>
      </c>
      <c r="G87" s="2">
        <v>5.8</v>
      </c>
      <c r="H87" s="2">
        <v>4089.0</v>
      </c>
      <c r="I87" s="2">
        <v>20.1</v>
      </c>
      <c r="J87" s="2">
        <v>153411.0</v>
      </c>
      <c r="K87" s="2">
        <v>15.9</v>
      </c>
      <c r="L87" s="2">
        <v>94.9</v>
      </c>
      <c r="M87" s="2">
        <v>65.6</v>
      </c>
      <c r="N87" s="2">
        <v>20.4</v>
      </c>
    </row>
    <row r="88">
      <c r="A88" s="2">
        <v>60301.0</v>
      </c>
      <c r="B88" s="2" t="s">
        <v>14</v>
      </c>
      <c r="C88" s="2" t="s">
        <v>89</v>
      </c>
      <c r="D88" s="2">
        <v>7.0</v>
      </c>
      <c r="E88" s="2">
        <v>60.4</v>
      </c>
      <c r="F88" s="2">
        <v>26.2</v>
      </c>
      <c r="G88" s="2">
        <v>8.9</v>
      </c>
      <c r="H88" s="2">
        <v>2329.0</v>
      </c>
      <c r="I88" s="2">
        <v>18.4</v>
      </c>
      <c r="J88" s="2">
        <v>87624.0</v>
      </c>
      <c r="K88" s="2">
        <v>15.9</v>
      </c>
      <c r="L88" s="2">
        <v>91.1</v>
      </c>
      <c r="M88" s="2">
        <v>62.3</v>
      </c>
      <c r="N88" s="2">
        <v>4.0</v>
      </c>
    </row>
    <row r="89">
      <c r="A89" s="2">
        <v>60302.0</v>
      </c>
      <c r="B89" s="2" t="s">
        <v>14</v>
      </c>
      <c r="C89" s="2" t="s">
        <v>89</v>
      </c>
      <c r="D89" s="2">
        <f>67+162</f>
        <v>229</v>
      </c>
      <c r="E89" s="2">
        <v>65.8</v>
      </c>
      <c r="F89" s="2">
        <v>22.1</v>
      </c>
      <c r="G89" s="2">
        <v>4.9</v>
      </c>
      <c r="H89" s="2">
        <v>32258.0</v>
      </c>
      <c r="I89" s="2">
        <v>12.9</v>
      </c>
      <c r="J89" s="2">
        <v>120673.0</v>
      </c>
      <c r="K89" s="2">
        <v>15.9</v>
      </c>
      <c r="L89" s="2">
        <v>94.8</v>
      </c>
      <c r="M89" s="2">
        <v>68.5</v>
      </c>
      <c r="N89" s="2">
        <v>4.7</v>
      </c>
    </row>
    <row r="90">
      <c r="A90" s="2">
        <v>60304.0</v>
      </c>
      <c r="B90" s="2" t="s">
        <v>14</v>
      </c>
      <c r="C90" s="2" t="s">
        <v>89</v>
      </c>
      <c r="D90" s="2">
        <f>26+80</f>
        <v>106</v>
      </c>
      <c r="E90" s="2">
        <v>70.3</v>
      </c>
      <c r="F90" s="2">
        <v>18.6</v>
      </c>
      <c r="G90" s="2">
        <v>4.3</v>
      </c>
      <c r="H90" s="2">
        <v>17402.0</v>
      </c>
      <c r="I90" s="2">
        <v>9.7</v>
      </c>
      <c r="J90" s="2">
        <v>118737.0</v>
      </c>
      <c r="K90" s="2">
        <v>15.9</v>
      </c>
      <c r="L90" s="2">
        <v>94.0</v>
      </c>
      <c r="M90" s="2">
        <v>69.1</v>
      </c>
      <c r="N90" s="2">
        <v>3.4</v>
      </c>
    </row>
    <row r="91">
      <c r="A91" s="2">
        <v>60305.0</v>
      </c>
      <c r="B91" s="2" t="s">
        <v>14</v>
      </c>
      <c r="C91" s="2" t="s">
        <v>90</v>
      </c>
      <c r="D91" s="2">
        <f>13+64</f>
        <v>77</v>
      </c>
      <c r="E91" s="2">
        <v>81.8</v>
      </c>
      <c r="F91" s="2">
        <v>6.7</v>
      </c>
      <c r="G91" s="2">
        <v>6.6</v>
      </c>
      <c r="H91" s="2">
        <v>11217.0</v>
      </c>
      <c r="I91" s="2">
        <v>14.9</v>
      </c>
      <c r="J91" s="2">
        <v>193059.0</v>
      </c>
      <c r="K91" s="2">
        <v>15.9</v>
      </c>
      <c r="L91" s="2">
        <v>97.4</v>
      </c>
      <c r="M91" s="2">
        <v>56.5</v>
      </c>
      <c r="N91" s="2">
        <v>5.6</v>
      </c>
    </row>
    <row r="92">
      <c r="A92" s="2">
        <v>60402.0</v>
      </c>
      <c r="B92" s="2" t="s">
        <v>14</v>
      </c>
      <c r="C92" s="2" t="s">
        <v>91</v>
      </c>
      <c r="D92" s="2">
        <f>59+198</f>
        <v>257</v>
      </c>
      <c r="E92" s="2">
        <v>66.1</v>
      </c>
      <c r="F92" s="2">
        <v>6.3</v>
      </c>
      <c r="G92" s="2">
        <v>2.8</v>
      </c>
      <c r="H92" s="2">
        <v>63938.0</v>
      </c>
      <c r="I92" s="2">
        <v>10.3</v>
      </c>
      <c r="J92" s="2">
        <v>69802.0</v>
      </c>
      <c r="K92" s="2">
        <v>15.9</v>
      </c>
      <c r="L92" s="2">
        <v>86.4</v>
      </c>
      <c r="M92" s="2">
        <v>64.5</v>
      </c>
      <c r="N92" s="2">
        <v>0.2</v>
      </c>
    </row>
    <row r="93">
      <c r="A93" s="2">
        <v>60403.0</v>
      </c>
      <c r="B93" s="2" t="s">
        <v>92</v>
      </c>
      <c r="C93" s="2" t="s">
        <v>93</v>
      </c>
      <c r="D93" s="2">
        <f>23+72</f>
        <v>95</v>
      </c>
      <c r="E93" s="2">
        <v>70.1</v>
      </c>
      <c r="F93" s="2">
        <v>17.4</v>
      </c>
      <c r="G93" s="2">
        <v>4.3</v>
      </c>
      <c r="H93" s="2">
        <v>18267.0</v>
      </c>
      <c r="I93" s="2">
        <v>16.6</v>
      </c>
      <c r="J93" s="2">
        <v>59194.0</v>
      </c>
      <c r="K93" s="2">
        <v>19.6</v>
      </c>
      <c r="L93" s="2">
        <v>90.3</v>
      </c>
      <c r="M93" s="2">
        <v>57.5</v>
      </c>
      <c r="N93" s="2">
        <v>26.6</v>
      </c>
    </row>
    <row r="94">
      <c r="A94" s="2">
        <v>60406.0</v>
      </c>
      <c r="B94" s="2" t="s">
        <v>14</v>
      </c>
      <c r="C94" s="2" t="s">
        <v>94</v>
      </c>
      <c r="D94" s="2">
        <f>13+71</f>
        <v>84</v>
      </c>
      <c r="E94" s="2">
        <v>42.5</v>
      </c>
      <c r="F94" s="2">
        <v>26.7</v>
      </c>
      <c r="G94" s="2">
        <v>0.5</v>
      </c>
      <c r="H94" s="2">
        <v>24629.0</v>
      </c>
      <c r="I94" s="2">
        <v>10.7</v>
      </c>
      <c r="J94" s="2">
        <v>49809.0</v>
      </c>
      <c r="K94" s="2">
        <v>15.9</v>
      </c>
      <c r="L94" s="2">
        <v>84.6</v>
      </c>
      <c r="M94" s="2">
        <v>60.6</v>
      </c>
      <c r="N94" s="2">
        <v>21.6</v>
      </c>
    </row>
    <row r="95">
      <c r="A95" s="2">
        <v>60415.0</v>
      </c>
      <c r="B95" s="2" t="s">
        <v>14</v>
      </c>
      <c r="C95" s="2" t="s">
        <v>95</v>
      </c>
      <c r="D95" s="2">
        <f>12+44</f>
        <v>56</v>
      </c>
      <c r="E95" s="2">
        <v>80.6</v>
      </c>
      <c r="F95" s="2">
        <v>10.7</v>
      </c>
      <c r="G95" s="2">
        <v>3.9</v>
      </c>
      <c r="H95" s="2">
        <v>14351.0</v>
      </c>
      <c r="I95" s="2">
        <v>11.1</v>
      </c>
      <c r="J95" s="2">
        <v>52106.0</v>
      </c>
      <c r="K95" s="2">
        <v>15.9</v>
      </c>
      <c r="L95" s="2">
        <v>88.2</v>
      </c>
      <c r="M95" s="2">
        <v>56.1</v>
      </c>
      <c r="N95" s="2">
        <v>11.1</v>
      </c>
    </row>
    <row r="96">
      <c r="A96" s="2">
        <v>60431.0</v>
      </c>
      <c r="B96" s="2" t="s">
        <v>92</v>
      </c>
      <c r="C96" s="2" t="s">
        <v>96</v>
      </c>
      <c r="D96" s="2">
        <f>27+76</f>
        <v>103</v>
      </c>
      <c r="E96" s="2">
        <v>80.2</v>
      </c>
      <c r="F96" s="2">
        <v>8.1</v>
      </c>
      <c r="G96" s="2">
        <v>3.7</v>
      </c>
      <c r="H96" s="2">
        <v>22926.0</v>
      </c>
      <c r="I96" s="2">
        <v>10.5</v>
      </c>
      <c r="J96" s="2">
        <v>96334.0</v>
      </c>
      <c r="K96" s="2">
        <v>19.6</v>
      </c>
      <c r="L96" s="2">
        <v>94.1</v>
      </c>
      <c r="M96" s="2">
        <v>67.6</v>
      </c>
      <c r="N96" s="2">
        <v>34.3</v>
      </c>
    </row>
    <row r="97">
      <c r="A97" s="2">
        <v>60432.0</v>
      </c>
      <c r="B97" s="2" t="s">
        <v>92</v>
      </c>
      <c r="C97" s="2" t="s">
        <v>96</v>
      </c>
      <c r="D97" s="2">
        <f>7+47</f>
        <v>54</v>
      </c>
      <c r="E97" s="2">
        <v>48.7</v>
      </c>
      <c r="F97" s="2">
        <v>21.2</v>
      </c>
      <c r="G97" s="2">
        <v>1.2</v>
      </c>
      <c r="H97" s="2">
        <v>20712.0</v>
      </c>
      <c r="I97" s="2">
        <v>8.2</v>
      </c>
      <c r="J97" s="2">
        <v>47201.0</v>
      </c>
      <c r="K97" s="2">
        <v>19.6</v>
      </c>
      <c r="L97" s="2">
        <v>79.7</v>
      </c>
      <c r="M97" s="2">
        <v>52.7</v>
      </c>
      <c r="N97" s="2">
        <v>18.4</v>
      </c>
    </row>
    <row r="98">
      <c r="A98" s="2">
        <v>60435.0</v>
      </c>
      <c r="B98" s="2" t="s">
        <v>92</v>
      </c>
      <c r="C98" s="2" t="s">
        <v>96</v>
      </c>
      <c r="D98" s="2">
        <f>30+174</f>
        <v>204</v>
      </c>
      <c r="E98" s="2">
        <v>67.2</v>
      </c>
      <c r="F98" s="2">
        <v>15.7</v>
      </c>
      <c r="G98" s="2">
        <v>2.1</v>
      </c>
      <c r="H98" s="2">
        <v>50095.0</v>
      </c>
      <c r="I98" s="2">
        <v>12.6</v>
      </c>
      <c r="J98" s="2">
        <v>65346.0</v>
      </c>
      <c r="K98" s="2">
        <v>19.6</v>
      </c>
      <c r="L98" s="2">
        <v>89.2</v>
      </c>
      <c r="M98" s="2">
        <v>63.3</v>
      </c>
      <c r="N98" s="2">
        <v>22.0</v>
      </c>
    </row>
    <row r="99">
      <c r="A99" s="2">
        <v>60439.0</v>
      </c>
      <c r="B99" s="2" t="s">
        <v>14</v>
      </c>
      <c r="C99" s="2" t="s">
        <v>97</v>
      </c>
      <c r="D99" s="2">
        <f>29+108</f>
        <v>137</v>
      </c>
      <c r="E99" s="2">
        <v>93.8</v>
      </c>
      <c r="F99" s="2">
        <v>1.0</v>
      </c>
      <c r="G99" s="2">
        <v>2.0</v>
      </c>
      <c r="H99" s="2">
        <v>23373.0</v>
      </c>
      <c r="I99" s="2">
        <v>16.0</v>
      </c>
      <c r="J99" s="2">
        <v>117866.0</v>
      </c>
      <c r="K99" s="2">
        <v>15.9</v>
      </c>
      <c r="L99" s="2">
        <v>96.3</v>
      </c>
      <c r="M99" s="2">
        <v>61.3</v>
      </c>
      <c r="N99" s="2">
        <v>9.0</v>
      </c>
    </row>
    <row r="100">
      <c r="A100" s="2">
        <v>60440.0</v>
      </c>
      <c r="B100" s="2" t="s">
        <v>92</v>
      </c>
      <c r="C100" s="2" t="s">
        <v>98</v>
      </c>
      <c r="D100" s="2">
        <f>66+176</f>
        <v>242</v>
      </c>
      <c r="E100" s="2">
        <v>47.7</v>
      </c>
      <c r="F100" s="2">
        <v>22.3</v>
      </c>
      <c r="G100" s="2">
        <v>8.4</v>
      </c>
      <c r="H100" s="2">
        <v>53285.0</v>
      </c>
      <c r="I100" s="2">
        <v>8.9</v>
      </c>
      <c r="J100" s="2">
        <v>82023.0</v>
      </c>
      <c r="K100" s="2">
        <v>19.6</v>
      </c>
      <c r="L100" s="2">
        <v>87.0</v>
      </c>
      <c r="M100" s="2">
        <v>64.3</v>
      </c>
      <c r="N100" s="2">
        <v>17.2</v>
      </c>
    </row>
    <row r="101">
      <c r="A101" s="2">
        <v>60441.0</v>
      </c>
      <c r="B101" s="2" t="s">
        <v>92</v>
      </c>
      <c r="C101" s="2" t="s">
        <v>99</v>
      </c>
      <c r="D101" s="2">
        <f>25+120</f>
        <v>145</v>
      </c>
      <c r="E101" s="2">
        <v>85.6</v>
      </c>
      <c r="F101" s="2">
        <v>8.7</v>
      </c>
      <c r="G101" s="2">
        <v>1.5</v>
      </c>
      <c r="H101" s="2">
        <v>35556.0</v>
      </c>
      <c r="I101" s="2">
        <v>9.9</v>
      </c>
      <c r="J101" s="2">
        <v>88662.0</v>
      </c>
      <c r="K101" s="2">
        <v>19.6</v>
      </c>
      <c r="L101" s="2">
        <v>92.5</v>
      </c>
      <c r="M101" s="2">
        <v>66.3</v>
      </c>
      <c r="N101" s="2">
        <v>25.6</v>
      </c>
    </row>
    <row r="102">
      <c r="A102" s="2">
        <v>60445.0</v>
      </c>
      <c r="B102" s="2" t="s">
        <v>14</v>
      </c>
      <c r="C102" s="2" t="s">
        <v>100</v>
      </c>
      <c r="D102" s="2">
        <f>25+113</f>
        <v>138</v>
      </c>
      <c r="E102" s="2">
        <v>83.5</v>
      </c>
      <c r="F102" s="2">
        <v>7.1</v>
      </c>
      <c r="G102" s="2">
        <v>1.6</v>
      </c>
      <c r="H102" s="2">
        <v>26201.0</v>
      </c>
      <c r="I102" s="2">
        <v>16.1</v>
      </c>
      <c r="J102" s="2">
        <v>65308.0</v>
      </c>
      <c r="K102" s="2">
        <v>15.9</v>
      </c>
      <c r="L102" s="2">
        <v>92.5</v>
      </c>
      <c r="M102" s="2">
        <v>59.5</v>
      </c>
      <c r="N102" s="2">
        <v>16.6</v>
      </c>
    </row>
    <row r="103">
      <c r="A103" s="2">
        <v>60446.0</v>
      </c>
      <c r="B103" s="2" t="s">
        <v>92</v>
      </c>
      <c r="C103" s="2" t="s">
        <v>101</v>
      </c>
      <c r="D103" s="2">
        <f>45+99</f>
        <v>144</v>
      </c>
      <c r="E103" s="2">
        <v>59.9</v>
      </c>
      <c r="F103" s="2">
        <v>11.9</v>
      </c>
      <c r="G103" s="2">
        <v>6.5</v>
      </c>
      <c r="H103" s="2">
        <v>40018.0</v>
      </c>
      <c r="I103" s="2">
        <v>9.1</v>
      </c>
      <c r="J103" s="2">
        <v>79273.0</v>
      </c>
      <c r="K103" s="2">
        <v>19.6</v>
      </c>
      <c r="L103" s="2">
        <v>90.8</v>
      </c>
      <c r="M103" s="2">
        <v>63.7</v>
      </c>
      <c r="N103" s="2">
        <v>23.3</v>
      </c>
    </row>
    <row r="104">
      <c r="A104" s="2">
        <v>60448.0</v>
      </c>
      <c r="B104" s="2" t="s">
        <v>92</v>
      </c>
      <c r="C104" s="2" t="s">
        <v>102</v>
      </c>
      <c r="D104" s="2">
        <f>31+95</f>
        <v>126</v>
      </c>
      <c r="E104" s="2">
        <v>94.0</v>
      </c>
      <c r="F104" s="2">
        <v>0.7</v>
      </c>
      <c r="G104" s="2">
        <v>1.9</v>
      </c>
      <c r="H104" s="2">
        <v>25604.0</v>
      </c>
      <c r="I104" s="2">
        <v>11.6</v>
      </c>
      <c r="J104" s="2">
        <v>112807.0</v>
      </c>
      <c r="K104" s="2">
        <v>19.6</v>
      </c>
      <c r="L104" s="2">
        <v>97.1</v>
      </c>
      <c r="M104" s="2">
        <v>66.8</v>
      </c>
      <c r="N104" s="2">
        <v>25.4</v>
      </c>
    </row>
    <row r="105">
      <c r="A105" s="2">
        <v>60451.0</v>
      </c>
      <c r="B105" s="2" t="s">
        <v>92</v>
      </c>
      <c r="C105" s="2" t="s">
        <v>103</v>
      </c>
      <c r="D105" s="2">
        <f>27+132</f>
        <v>159</v>
      </c>
      <c r="E105" s="2">
        <v>95.7</v>
      </c>
      <c r="F105" s="2">
        <v>0.8</v>
      </c>
      <c r="G105" s="2">
        <v>0.6</v>
      </c>
      <c r="H105" s="2">
        <v>34921.0</v>
      </c>
      <c r="I105" s="2">
        <v>11.1</v>
      </c>
      <c r="J105" s="2">
        <v>114626.0</v>
      </c>
      <c r="K105" s="2">
        <v>19.6</v>
      </c>
      <c r="L105" s="2">
        <v>96.5</v>
      </c>
      <c r="M105" s="2">
        <v>67.0</v>
      </c>
      <c r="N105" s="2">
        <v>31.6</v>
      </c>
    </row>
    <row r="106">
      <c r="A106" s="2">
        <v>60452.0</v>
      </c>
      <c r="B106" s="2" t="s">
        <v>14</v>
      </c>
      <c r="C106" s="2" t="s">
        <v>104</v>
      </c>
      <c r="D106" s="2">
        <f>35+94</f>
        <v>129</v>
      </c>
      <c r="E106" s="2">
        <v>88.6</v>
      </c>
      <c r="F106" s="2">
        <v>5.2</v>
      </c>
      <c r="G106" s="2">
        <v>2.0</v>
      </c>
      <c r="H106" s="2">
        <v>28494.0</v>
      </c>
      <c r="I106" s="2">
        <v>12.9</v>
      </c>
      <c r="J106" s="2">
        <v>85921.0</v>
      </c>
      <c r="K106" s="2">
        <v>15.9</v>
      </c>
      <c r="L106" s="2">
        <v>92.1</v>
      </c>
      <c r="M106" s="2">
        <v>65.3</v>
      </c>
      <c r="N106" s="2">
        <v>18.6</v>
      </c>
    </row>
    <row r="107">
      <c r="A107" s="2">
        <v>60453.0</v>
      </c>
      <c r="B107" s="2" t="s">
        <v>14</v>
      </c>
      <c r="C107" s="2" t="s">
        <v>105</v>
      </c>
      <c r="D107" s="2">
        <f>41+269</f>
        <v>310</v>
      </c>
      <c r="E107" s="2">
        <v>81.8</v>
      </c>
      <c r="F107" s="2">
        <v>7.1</v>
      </c>
      <c r="G107" s="2">
        <v>2.2</v>
      </c>
      <c r="H107" s="2">
        <v>56791.0</v>
      </c>
      <c r="I107" s="2">
        <v>17.5</v>
      </c>
      <c r="J107" s="2">
        <v>71602.0</v>
      </c>
      <c r="K107" s="2">
        <v>15.9</v>
      </c>
      <c r="L107" s="2">
        <v>91.3</v>
      </c>
      <c r="M107" s="2">
        <v>56.3</v>
      </c>
      <c r="N107" s="2">
        <v>11.7</v>
      </c>
    </row>
    <row r="108">
      <c r="A108" s="2">
        <v>60455.0</v>
      </c>
      <c r="B108" s="2" t="s">
        <v>14</v>
      </c>
      <c r="C108" s="2" t="s">
        <v>106</v>
      </c>
      <c r="D108" s="2">
        <f>16+50</f>
        <v>66</v>
      </c>
      <c r="E108" s="2">
        <v>85.9</v>
      </c>
      <c r="F108" s="2">
        <v>3.9</v>
      </c>
      <c r="G108" s="2">
        <v>5.2</v>
      </c>
      <c r="H108" s="2">
        <v>16421.0</v>
      </c>
      <c r="I108" s="2">
        <v>13.6</v>
      </c>
      <c r="J108" s="2">
        <v>64229.0</v>
      </c>
      <c r="K108" s="2">
        <v>15.9</v>
      </c>
      <c r="L108" s="2">
        <v>86.9</v>
      </c>
      <c r="M108" s="2">
        <v>54.4</v>
      </c>
      <c r="N108" s="2">
        <v>6.7</v>
      </c>
    </row>
    <row r="109">
      <c r="A109" s="2">
        <v>60456.0</v>
      </c>
      <c r="B109" s="2" t="s">
        <v>14</v>
      </c>
      <c r="C109" s="2" t="s">
        <v>107</v>
      </c>
      <c r="D109" s="2">
        <v>16.0</v>
      </c>
      <c r="E109" s="2">
        <v>96.1</v>
      </c>
      <c r="F109" s="2">
        <v>0.4</v>
      </c>
      <c r="G109" s="2">
        <v>0.0</v>
      </c>
      <c r="H109" s="2">
        <v>4343.0</v>
      </c>
      <c r="I109" s="2">
        <v>17.2</v>
      </c>
      <c r="J109" s="2">
        <v>52541.0</v>
      </c>
      <c r="K109" s="2">
        <v>15.9</v>
      </c>
      <c r="L109" s="2">
        <v>91.6</v>
      </c>
      <c r="M109" s="2">
        <v>56.9</v>
      </c>
      <c r="N109" s="2">
        <v>10.2</v>
      </c>
    </row>
    <row r="110">
      <c r="A110" s="2">
        <v>60457.0</v>
      </c>
      <c r="B110" s="2" t="s">
        <v>14</v>
      </c>
      <c r="C110" s="2" t="s">
        <v>108</v>
      </c>
      <c r="D110" s="2">
        <v>76.0</v>
      </c>
      <c r="E110" s="2">
        <v>91.3</v>
      </c>
      <c r="F110" s="2">
        <v>4.0</v>
      </c>
      <c r="G110" s="2">
        <v>0.9</v>
      </c>
      <c r="H110" s="2">
        <v>13858.0</v>
      </c>
      <c r="I110" s="2">
        <v>15.1</v>
      </c>
      <c r="J110" s="2">
        <v>74046.0</v>
      </c>
      <c r="K110" s="2">
        <v>15.9</v>
      </c>
      <c r="L110" s="2">
        <v>89.2</v>
      </c>
      <c r="M110" s="2">
        <v>54.4</v>
      </c>
      <c r="N110" s="2">
        <v>8.9</v>
      </c>
    </row>
    <row r="111">
      <c r="A111" s="2">
        <v>60458.0</v>
      </c>
      <c r="B111" s="2" t="s">
        <v>14</v>
      </c>
      <c r="C111" s="2" t="s">
        <v>109</v>
      </c>
      <c r="D111" s="2">
        <v>47.0</v>
      </c>
      <c r="E111" s="2">
        <v>72.2</v>
      </c>
      <c r="F111" s="2">
        <v>18.3</v>
      </c>
      <c r="G111" s="2">
        <v>1.8</v>
      </c>
      <c r="H111" s="2">
        <v>14887.0</v>
      </c>
      <c r="I111" s="2">
        <v>6.5</v>
      </c>
      <c r="J111" s="2">
        <v>61137.0</v>
      </c>
      <c r="K111" s="2">
        <v>15.9</v>
      </c>
      <c r="L111" s="2">
        <v>82.0</v>
      </c>
      <c r="M111" s="2">
        <v>60.7</v>
      </c>
      <c r="N111" s="2">
        <v>11.2</v>
      </c>
    </row>
    <row r="112">
      <c r="A112" s="2">
        <v>60459.0</v>
      </c>
      <c r="B112" s="2" t="s">
        <v>14</v>
      </c>
      <c r="C112" s="2" t="s">
        <v>110</v>
      </c>
      <c r="D112" s="2">
        <f>27+97</f>
        <v>124</v>
      </c>
      <c r="E112" s="2">
        <v>83.7</v>
      </c>
      <c r="F112" s="2">
        <v>2.4</v>
      </c>
      <c r="G112" s="2">
        <v>1.7</v>
      </c>
      <c r="H112" s="2">
        <v>29047.0</v>
      </c>
      <c r="I112" s="2">
        <v>13.8</v>
      </c>
      <c r="J112" s="2">
        <v>66957.0</v>
      </c>
      <c r="K112" s="2">
        <v>15.9</v>
      </c>
      <c r="L112" s="2">
        <v>85.3</v>
      </c>
      <c r="M112" s="2">
        <v>53.3</v>
      </c>
      <c r="N112" s="2">
        <v>8.0</v>
      </c>
    </row>
    <row r="113">
      <c r="A113" s="2">
        <v>60462.0</v>
      </c>
      <c r="B113" s="2" t="s">
        <v>14</v>
      </c>
      <c r="C113" s="2" t="s">
        <v>111</v>
      </c>
      <c r="D113" s="2">
        <f>51+217</f>
        <v>268</v>
      </c>
      <c r="E113" s="2">
        <v>87.7</v>
      </c>
      <c r="F113" s="2">
        <v>4.3</v>
      </c>
      <c r="G113" s="2">
        <v>3.5</v>
      </c>
      <c r="H113" s="2">
        <v>39714.0</v>
      </c>
      <c r="I113" s="2">
        <v>20.1</v>
      </c>
      <c r="J113" s="2">
        <v>101572.0</v>
      </c>
      <c r="K113" s="2">
        <v>15.9</v>
      </c>
      <c r="L113" s="2">
        <v>94.5</v>
      </c>
      <c r="M113" s="2">
        <v>59.0</v>
      </c>
      <c r="N113" s="2">
        <v>16.0</v>
      </c>
    </row>
    <row r="114">
      <c r="A114" s="2">
        <v>60463.0</v>
      </c>
      <c r="B114" s="2" t="s">
        <v>14</v>
      </c>
      <c r="C114" s="2" t="s">
        <v>112</v>
      </c>
      <c r="D114" s="2">
        <f>29+91</f>
        <v>120</v>
      </c>
      <c r="E114" s="2">
        <v>94.0</v>
      </c>
      <c r="F114" s="2">
        <v>2.1</v>
      </c>
      <c r="G114" s="2">
        <v>1.9</v>
      </c>
      <c r="H114" s="2">
        <v>14484.0</v>
      </c>
      <c r="I114" s="2">
        <v>30.6</v>
      </c>
      <c r="J114" s="2">
        <v>105646.0</v>
      </c>
      <c r="K114" s="2">
        <v>15.9</v>
      </c>
      <c r="L114" s="2">
        <v>95.2</v>
      </c>
      <c r="M114" s="2">
        <v>46.9</v>
      </c>
      <c r="N114" s="2">
        <v>12.3</v>
      </c>
    </row>
    <row r="115">
      <c r="A115" s="2">
        <v>60464.0</v>
      </c>
      <c r="B115" s="2" t="s">
        <v>14</v>
      </c>
      <c r="C115" s="2" t="s">
        <v>113</v>
      </c>
      <c r="D115" s="2">
        <v>79.0</v>
      </c>
      <c r="E115" s="2">
        <v>93.0</v>
      </c>
      <c r="F115" s="2">
        <v>0.3</v>
      </c>
      <c r="G115" s="2">
        <v>2.9</v>
      </c>
      <c r="H115" s="2">
        <v>9595.0</v>
      </c>
      <c r="I115" s="2">
        <v>28.0</v>
      </c>
      <c r="J115" s="2">
        <v>104908.0</v>
      </c>
      <c r="K115" s="2">
        <v>15.9</v>
      </c>
      <c r="L115" s="2">
        <v>97.6</v>
      </c>
      <c r="M115" s="2">
        <v>48.9</v>
      </c>
      <c r="N115" s="2">
        <v>14.9</v>
      </c>
    </row>
    <row r="116">
      <c r="A116" s="2">
        <v>60465.0</v>
      </c>
      <c r="B116" s="2" t="s">
        <v>14</v>
      </c>
      <c r="C116" s="2" t="s">
        <v>114</v>
      </c>
      <c r="D116" s="2">
        <f>16+75</f>
        <v>91</v>
      </c>
      <c r="E116" s="2">
        <v>87.7</v>
      </c>
      <c r="F116" s="2">
        <v>5.2</v>
      </c>
      <c r="G116" s="2">
        <v>2.6</v>
      </c>
      <c r="H116" s="2">
        <v>17575.0</v>
      </c>
      <c r="I116" s="2">
        <v>17.5</v>
      </c>
      <c r="J116" s="2">
        <v>73582.0</v>
      </c>
      <c r="K116" s="2">
        <v>15.9</v>
      </c>
      <c r="L116" s="2">
        <v>86.4</v>
      </c>
      <c r="M116" s="2">
        <v>60.6</v>
      </c>
      <c r="N116" s="2">
        <v>12.1</v>
      </c>
    </row>
    <row r="117">
      <c r="A117" s="2">
        <v>60467.0</v>
      </c>
      <c r="B117" s="2" t="s">
        <v>14</v>
      </c>
      <c r="C117" s="2" t="s">
        <v>111</v>
      </c>
      <c r="D117" s="2">
        <f>39+128</f>
        <v>167</v>
      </c>
      <c r="E117" s="2">
        <v>90.7</v>
      </c>
      <c r="F117" s="2">
        <v>1.4</v>
      </c>
      <c r="G117" s="2">
        <v>5.9</v>
      </c>
      <c r="H117" s="2">
        <v>27077.0</v>
      </c>
      <c r="I117" s="2">
        <v>19.6</v>
      </c>
      <c r="J117" s="2">
        <v>119178.0</v>
      </c>
      <c r="K117" s="2">
        <v>15.9</v>
      </c>
      <c r="L117" s="2">
        <v>96.0</v>
      </c>
      <c r="M117" s="2">
        <v>57.5</v>
      </c>
      <c r="N117" s="2">
        <v>22.6</v>
      </c>
    </row>
    <row r="118">
      <c r="A118" s="2">
        <v>60472.0</v>
      </c>
      <c r="B118" s="2" t="s">
        <v>14</v>
      </c>
      <c r="C118" s="2" t="s">
        <v>115</v>
      </c>
      <c r="D118" s="2">
        <f>5+18</f>
        <v>23</v>
      </c>
      <c r="E118" s="2">
        <v>6.1</v>
      </c>
      <c r="F118" s="2">
        <v>91.3</v>
      </c>
      <c r="G118" s="2">
        <v>0.2</v>
      </c>
      <c r="H118" s="2">
        <v>5226.0</v>
      </c>
      <c r="I118" s="2">
        <v>16.4</v>
      </c>
      <c r="J118" s="2">
        <v>40329.0</v>
      </c>
      <c r="K118" s="2">
        <v>15.9</v>
      </c>
      <c r="L118" s="2">
        <v>87.2</v>
      </c>
      <c r="M118" s="2">
        <v>40.7</v>
      </c>
      <c r="N118" s="2">
        <v>16.8</v>
      </c>
    </row>
    <row r="119">
      <c r="A119" s="2">
        <v>60480.0</v>
      </c>
      <c r="B119" s="2" t="s">
        <v>14</v>
      </c>
      <c r="C119" s="2" t="s">
        <v>116</v>
      </c>
      <c r="D119" s="2">
        <f>7+24</f>
        <v>31</v>
      </c>
      <c r="E119" s="2">
        <v>86.1</v>
      </c>
      <c r="F119" s="2">
        <v>2.7</v>
      </c>
      <c r="G119" s="2">
        <v>6.5</v>
      </c>
      <c r="H119" s="2">
        <v>5140.0</v>
      </c>
      <c r="I119" s="2">
        <v>20.3</v>
      </c>
      <c r="J119" s="2">
        <v>103896.0</v>
      </c>
      <c r="K119" s="2">
        <v>15.9</v>
      </c>
      <c r="L119" s="2">
        <v>92.5</v>
      </c>
      <c r="M119" s="2">
        <v>64.0</v>
      </c>
      <c r="N119" s="2">
        <v>12.6</v>
      </c>
    </row>
    <row r="120">
      <c r="A120" s="2">
        <v>60482.0</v>
      </c>
      <c r="B120" s="2" t="s">
        <v>14</v>
      </c>
      <c r="C120" s="2" t="s">
        <v>117</v>
      </c>
      <c r="D120" s="2">
        <f>9+43</f>
        <v>52</v>
      </c>
      <c r="E120" s="2">
        <v>91.2</v>
      </c>
      <c r="F120" s="2">
        <v>2.4</v>
      </c>
      <c r="G120" s="2">
        <v>1.6</v>
      </c>
      <c r="H120" s="2">
        <v>11068.0</v>
      </c>
      <c r="I120" s="2">
        <v>13.5</v>
      </c>
      <c r="J120" s="2">
        <v>58668.0</v>
      </c>
      <c r="K120" s="2">
        <v>15.9</v>
      </c>
      <c r="L120" s="2">
        <v>82.4</v>
      </c>
      <c r="M120" s="2">
        <v>55.5</v>
      </c>
      <c r="N120" s="2">
        <v>11.0</v>
      </c>
    </row>
    <row r="121">
      <c r="A121" s="2">
        <v>60487.0</v>
      </c>
      <c r="B121" s="2" t="s">
        <v>14</v>
      </c>
      <c r="C121" s="2" t="s">
        <v>118</v>
      </c>
      <c r="D121" s="2">
        <f>41+97</f>
        <v>138</v>
      </c>
      <c r="E121" s="2">
        <v>87.1</v>
      </c>
      <c r="F121" s="2">
        <v>3.7</v>
      </c>
      <c r="G121" s="2">
        <v>4.9</v>
      </c>
      <c r="H121" s="2">
        <v>26827.0</v>
      </c>
      <c r="I121" s="2">
        <v>11.4</v>
      </c>
      <c r="J121" s="2">
        <v>111022.0</v>
      </c>
      <c r="K121" s="2">
        <v>15.9</v>
      </c>
      <c r="L121" s="2">
        <v>97.0</v>
      </c>
      <c r="M121" s="2">
        <v>65.2</v>
      </c>
      <c r="N121" s="2">
        <v>22.6</v>
      </c>
    </row>
    <row r="122">
      <c r="A122" s="2">
        <v>60490.0</v>
      </c>
      <c r="B122" s="2" t="s">
        <v>92</v>
      </c>
      <c r="C122" s="2" t="s">
        <v>98</v>
      </c>
      <c r="D122" s="2">
        <v>91.0</v>
      </c>
      <c r="E122" s="2">
        <v>55.2</v>
      </c>
      <c r="F122" s="2">
        <v>13.7</v>
      </c>
      <c r="G122" s="2">
        <v>18.1</v>
      </c>
      <c r="H122" s="2">
        <v>21035.0</v>
      </c>
      <c r="I122" s="2">
        <v>6.1</v>
      </c>
      <c r="J122" s="2">
        <v>124417.0</v>
      </c>
      <c r="K122" s="2">
        <v>19.6</v>
      </c>
      <c r="L122" s="2">
        <v>95.9</v>
      </c>
      <c r="M122" s="2">
        <v>66.9</v>
      </c>
      <c r="N122" s="2">
        <v>25.3</v>
      </c>
    </row>
    <row r="123">
      <c r="A123" s="2">
        <v>60491.0</v>
      </c>
      <c r="B123" s="2" t="s">
        <v>92</v>
      </c>
      <c r="C123" s="2" t="s">
        <v>119</v>
      </c>
      <c r="D123" s="2">
        <f>31+95</f>
        <v>126</v>
      </c>
      <c r="E123" s="2">
        <v>96.2</v>
      </c>
      <c r="F123" s="2">
        <v>0.5</v>
      </c>
      <c r="G123" s="2">
        <v>1.0</v>
      </c>
      <c r="H123" s="2">
        <v>22583.0</v>
      </c>
      <c r="I123" s="2">
        <v>16.1</v>
      </c>
      <c r="J123" s="2">
        <v>106492.0</v>
      </c>
      <c r="K123" s="2">
        <v>19.6</v>
      </c>
      <c r="L123" s="2">
        <v>96.5</v>
      </c>
      <c r="M123" s="2">
        <v>60.3</v>
      </c>
      <c r="N123" s="2">
        <v>22.5</v>
      </c>
    </row>
    <row r="124">
      <c r="A124" s="2">
        <v>60501.0</v>
      </c>
      <c r="B124" s="2" t="s">
        <v>14</v>
      </c>
      <c r="C124" s="2" t="s">
        <v>120</v>
      </c>
      <c r="D124" s="2">
        <v>42.0</v>
      </c>
      <c r="E124" s="2">
        <v>69.5</v>
      </c>
      <c r="F124" s="2">
        <v>10.0</v>
      </c>
      <c r="G124" s="2">
        <v>2.0</v>
      </c>
      <c r="H124" s="2">
        <v>11990.0</v>
      </c>
      <c r="I124" s="2">
        <v>7.5</v>
      </c>
      <c r="J124" s="2">
        <v>58678.0</v>
      </c>
      <c r="K124" s="2">
        <v>15.9</v>
      </c>
      <c r="L124" s="2">
        <v>78.4</v>
      </c>
      <c r="M124" s="2">
        <v>59.3</v>
      </c>
      <c r="N124" s="2">
        <v>4.5</v>
      </c>
    </row>
    <row r="125">
      <c r="A125" s="2">
        <v>60502.0</v>
      </c>
      <c r="B125" s="2" t="s">
        <v>41</v>
      </c>
      <c r="C125" s="2" t="s">
        <v>121</v>
      </c>
      <c r="D125" s="2">
        <f>35+67</f>
        <v>102</v>
      </c>
      <c r="E125" s="2">
        <v>68.1</v>
      </c>
      <c r="F125" s="2">
        <v>8.4</v>
      </c>
      <c r="G125" s="2">
        <v>18.0</v>
      </c>
      <c r="H125" s="2">
        <v>23070.0</v>
      </c>
      <c r="I125" s="2">
        <v>9.1</v>
      </c>
      <c r="J125" s="2">
        <v>130290.0</v>
      </c>
      <c r="K125" s="2">
        <v>21.8</v>
      </c>
      <c r="L125" s="2">
        <v>95.2</v>
      </c>
      <c r="M125" s="2">
        <v>70.7</v>
      </c>
      <c r="N125" s="2">
        <v>30.7</v>
      </c>
    </row>
    <row r="126">
      <c r="A126" s="2">
        <v>60503.0</v>
      </c>
      <c r="B126" s="2" t="s">
        <v>92</v>
      </c>
      <c r="C126" s="2" t="s">
        <v>121</v>
      </c>
      <c r="D126" s="2">
        <v>56.0</v>
      </c>
      <c r="E126" s="2">
        <v>71.2</v>
      </c>
      <c r="F126" s="2">
        <v>6.2</v>
      </c>
      <c r="G126" s="2">
        <v>14.8</v>
      </c>
      <c r="H126" s="2">
        <v>17166.0</v>
      </c>
      <c r="I126" s="2">
        <v>4.2</v>
      </c>
      <c r="J126" s="2">
        <v>123969.0</v>
      </c>
      <c r="K126" s="2">
        <v>19.6</v>
      </c>
      <c r="L126" s="2">
        <v>94.5</v>
      </c>
      <c r="M126" s="2">
        <v>63.9</v>
      </c>
      <c r="N126" s="2">
        <v>33.4</v>
      </c>
    </row>
    <row r="127">
      <c r="A127" s="2">
        <v>60504.0</v>
      </c>
      <c r="B127" s="2" t="s">
        <v>41</v>
      </c>
      <c r="C127" s="2" t="s">
        <v>121</v>
      </c>
      <c r="D127" s="2">
        <f>37+109</f>
        <v>146</v>
      </c>
      <c r="E127" s="2">
        <v>64.2</v>
      </c>
      <c r="F127" s="2">
        <v>12.6</v>
      </c>
      <c r="G127" s="2">
        <v>14.0</v>
      </c>
      <c r="H127" s="2">
        <v>38019.0</v>
      </c>
      <c r="I127" s="2">
        <v>6.4</v>
      </c>
      <c r="J127" s="2">
        <v>91867.0</v>
      </c>
      <c r="K127" s="2">
        <v>21.8</v>
      </c>
      <c r="L127" s="2">
        <v>90.2</v>
      </c>
      <c r="M127" s="2">
        <v>70.6</v>
      </c>
      <c r="N127" s="2">
        <v>28.8</v>
      </c>
    </row>
    <row r="128">
      <c r="A128" s="2">
        <v>60505.0</v>
      </c>
      <c r="B128" s="2" t="s">
        <v>49</v>
      </c>
      <c r="C128" s="2" t="s">
        <v>121</v>
      </c>
      <c r="D128" s="2">
        <v>137.0</v>
      </c>
      <c r="E128" s="2">
        <v>42.8</v>
      </c>
      <c r="F128" s="2">
        <v>8.1</v>
      </c>
      <c r="G128" s="2">
        <v>1.1</v>
      </c>
      <c r="H128" s="2">
        <v>77190.0</v>
      </c>
      <c r="I128" s="2">
        <v>7.7</v>
      </c>
      <c r="J128" s="2">
        <v>55358.0</v>
      </c>
      <c r="K128" s="2">
        <v>14.4</v>
      </c>
      <c r="L128" s="2">
        <v>75.5</v>
      </c>
      <c r="M128" s="2">
        <v>60.9</v>
      </c>
      <c r="N128" s="2">
        <v>32.7</v>
      </c>
    </row>
    <row r="129">
      <c r="A129" s="2">
        <v>60506.0</v>
      </c>
      <c r="B129" s="2" t="s">
        <v>49</v>
      </c>
      <c r="C129" s="2" t="s">
        <v>121</v>
      </c>
      <c r="D129" s="2">
        <f>46+135</f>
        <v>181</v>
      </c>
      <c r="E129" s="2">
        <v>61.5</v>
      </c>
      <c r="F129" s="2">
        <v>12.2</v>
      </c>
      <c r="G129" s="2">
        <v>3.2</v>
      </c>
      <c r="H129" s="2">
        <v>53708.0</v>
      </c>
      <c r="I129" s="2">
        <v>11.4</v>
      </c>
      <c r="J129" s="2">
        <v>72902.0</v>
      </c>
      <c r="K129" s="2">
        <v>14.4</v>
      </c>
      <c r="L129" s="2">
        <v>87.9</v>
      </c>
      <c r="M129" s="2">
        <v>60.9</v>
      </c>
      <c r="N129" s="2">
        <v>36.2</v>
      </c>
    </row>
    <row r="130">
      <c r="A130" s="2">
        <v>60510.0</v>
      </c>
      <c r="B130" s="2" t="s">
        <v>49</v>
      </c>
      <c r="C130" s="2" t="s">
        <v>122</v>
      </c>
      <c r="D130" s="2">
        <f>40+117</f>
        <v>157</v>
      </c>
      <c r="E130" s="2">
        <v>91.4</v>
      </c>
      <c r="F130" s="2">
        <v>2.3</v>
      </c>
      <c r="G130" s="2">
        <v>1.5</v>
      </c>
      <c r="H130" s="2">
        <v>29502.0</v>
      </c>
      <c r="I130" s="2">
        <v>13.5</v>
      </c>
      <c r="J130" s="2">
        <v>113410.0</v>
      </c>
      <c r="K130" s="2">
        <v>14.4</v>
      </c>
      <c r="L130" s="2">
        <v>95.0</v>
      </c>
      <c r="M130" s="2">
        <v>63.7</v>
      </c>
      <c r="N130" s="2">
        <v>9.3</v>
      </c>
    </row>
    <row r="131">
      <c r="A131" s="2">
        <v>60512.0</v>
      </c>
      <c r="B131" s="2" t="s">
        <v>123</v>
      </c>
      <c r="C131" s="2" t="s">
        <v>124</v>
      </c>
      <c r="D131" s="2">
        <v>8.0</v>
      </c>
      <c r="E131" s="2">
        <v>77.6</v>
      </c>
      <c r="F131" s="2">
        <v>0.0</v>
      </c>
      <c r="G131" s="2">
        <v>0.0</v>
      </c>
      <c r="H131" s="2">
        <v>1879.0</v>
      </c>
      <c r="I131" s="2">
        <v>18.5</v>
      </c>
      <c r="J131" s="2">
        <v>65262.0</v>
      </c>
      <c r="K131" s="2">
        <v>18.8</v>
      </c>
      <c r="L131" s="2">
        <v>85.5</v>
      </c>
      <c r="M131" s="2">
        <v>87.7</v>
      </c>
      <c r="N131" s="2">
        <v>11.2</v>
      </c>
    </row>
    <row r="132">
      <c r="A132" s="2">
        <v>60513.0</v>
      </c>
      <c r="B132" s="2" t="s">
        <v>14</v>
      </c>
      <c r="C132" s="2" t="s">
        <v>125</v>
      </c>
      <c r="D132" s="2">
        <v>94.0</v>
      </c>
      <c r="E132" s="2">
        <v>87.4</v>
      </c>
      <c r="F132" s="2">
        <v>4.9</v>
      </c>
      <c r="G132" s="2">
        <v>1.1</v>
      </c>
      <c r="H132" s="2">
        <v>18966.0</v>
      </c>
      <c r="I132" s="2">
        <v>12.2</v>
      </c>
      <c r="J132" s="2">
        <v>89018.0</v>
      </c>
      <c r="K132" s="2">
        <v>15.9</v>
      </c>
      <c r="L132" s="2">
        <v>94.1</v>
      </c>
      <c r="M132" s="2">
        <v>61.1</v>
      </c>
      <c r="N132" s="2">
        <v>26.3</v>
      </c>
    </row>
    <row r="133">
      <c r="A133" s="2">
        <v>60514.0</v>
      </c>
      <c r="B133" s="2" t="s">
        <v>41</v>
      </c>
      <c r="C133" s="2" t="s">
        <v>126</v>
      </c>
      <c r="D133" s="2">
        <f>19+42</f>
        <v>61</v>
      </c>
      <c r="E133" s="2">
        <v>90.1</v>
      </c>
      <c r="F133" s="2">
        <v>1.2</v>
      </c>
      <c r="G133" s="2">
        <v>5.6</v>
      </c>
      <c r="H133" s="2">
        <v>10260.0</v>
      </c>
      <c r="I133" s="2">
        <v>11.8</v>
      </c>
      <c r="J133" s="2">
        <v>182417.0</v>
      </c>
      <c r="K133" s="2">
        <v>21.8</v>
      </c>
      <c r="L133" s="2">
        <v>96.2</v>
      </c>
      <c r="M133" s="2">
        <v>54.2</v>
      </c>
      <c r="N133" s="2">
        <v>25.2</v>
      </c>
    </row>
    <row r="134">
      <c r="A134" s="2">
        <v>60515.0</v>
      </c>
      <c r="B134" s="2" t="s">
        <v>41</v>
      </c>
      <c r="C134" s="2" t="s">
        <v>127</v>
      </c>
      <c r="D134" s="2">
        <f>41+139</f>
        <v>180</v>
      </c>
      <c r="E134" s="2">
        <v>90.4</v>
      </c>
      <c r="F134" s="2">
        <v>2.3</v>
      </c>
      <c r="G134" s="2">
        <v>5.3</v>
      </c>
      <c r="H134" s="2">
        <v>28424.0</v>
      </c>
      <c r="I134" s="2">
        <v>16.0</v>
      </c>
      <c r="J134" s="2">
        <v>113665.0</v>
      </c>
      <c r="K134" s="2">
        <v>21.8</v>
      </c>
      <c r="L134" s="2">
        <v>94.7</v>
      </c>
      <c r="M134" s="2">
        <v>59.6</v>
      </c>
      <c r="N134" s="2">
        <v>7.7</v>
      </c>
    </row>
    <row r="135">
      <c r="A135" s="2">
        <v>60516.0</v>
      </c>
      <c r="B135" s="2" t="s">
        <v>41</v>
      </c>
      <c r="C135" s="2" t="s">
        <v>127</v>
      </c>
      <c r="D135" s="2">
        <f>48+135</f>
        <v>183</v>
      </c>
      <c r="E135" s="2">
        <v>86.6</v>
      </c>
      <c r="F135" s="2">
        <v>4.0</v>
      </c>
      <c r="G135" s="2">
        <v>6.9</v>
      </c>
      <c r="H135" s="2">
        <v>28705.0</v>
      </c>
      <c r="I135" s="2">
        <v>16.6</v>
      </c>
      <c r="J135" s="2">
        <v>103322.0</v>
      </c>
      <c r="K135" s="2">
        <v>21.8</v>
      </c>
      <c r="L135" s="2">
        <v>96.4</v>
      </c>
      <c r="M135" s="2">
        <v>62.6</v>
      </c>
      <c r="N135" s="2">
        <v>8.0</v>
      </c>
    </row>
    <row r="136">
      <c r="A136" s="2">
        <v>60517.0</v>
      </c>
      <c r="B136" s="2" t="s">
        <v>41</v>
      </c>
      <c r="C136" s="2" t="s">
        <v>128</v>
      </c>
      <c r="D136" s="2">
        <f>36+131</f>
        <v>167</v>
      </c>
      <c r="E136" s="2">
        <v>73.1</v>
      </c>
      <c r="F136" s="2">
        <v>8.7</v>
      </c>
      <c r="G136" s="2">
        <v>12.8</v>
      </c>
      <c r="H136" s="2">
        <v>32377.0</v>
      </c>
      <c r="I136" s="2">
        <v>10.6</v>
      </c>
      <c r="J136" s="2">
        <v>95233.0</v>
      </c>
      <c r="K136" s="2">
        <v>21.8</v>
      </c>
      <c r="L136" s="2">
        <v>89.9</v>
      </c>
      <c r="M136" s="2">
        <v>71.3</v>
      </c>
      <c r="N136" s="2">
        <v>13.2</v>
      </c>
    </row>
    <row r="137">
      <c r="A137" s="2">
        <v>60519.0</v>
      </c>
      <c r="B137" s="2" t="s">
        <v>41</v>
      </c>
      <c r="C137" s="2" t="s">
        <v>129</v>
      </c>
      <c r="D137" s="2">
        <v>3.0</v>
      </c>
      <c r="E137" s="2">
        <v>100.0</v>
      </c>
      <c r="F137" s="2">
        <v>0.0</v>
      </c>
      <c r="G137" s="2">
        <v>0.0</v>
      </c>
      <c r="H137" s="2">
        <v>40.0</v>
      </c>
      <c r="I137" s="2">
        <v>0.0</v>
      </c>
      <c r="J137" s="2">
        <v>9500.0</v>
      </c>
      <c r="K137" s="2">
        <v>21.8</v>
      </c>
      <c r="L137" s="2">
        <v>100.0</v>
      </c>
      <c r="M137" s="2">
        <v>69.6</v>
      </c>
      <c r="N137" s="2">
        <v>21.1</v>
      </c>
    </row>
    <row r="138">
      <c r="A138" s="2">
        <v>60521.0</v>
      </c>
      <c r="B138" s="2" t="s">
        <v>41</v>
      </c>
      <c r="C138" s="2" t="s">
        <v>130</v>
      </c>
      <c r="D138" s="2">
        <f>31+94</f>
        <v>125</v>
      </c>
      <c r="E138" s="2">
        <v>87.1</v>
      </c>
      <c r="F138" s="2">
        <v>1.7</v>
      </c>
      <c r="G138" s="2">
        <v>9.0</v>
      </c>
      <c r="H138" s="2">
        <v>18103.0</v>
      </c>
      <c r="I138" s="2">
        <v>13.9</v>
      </c>
      <c r="J138" s="2">
        <v>260546.0</v>
      </c>
      <c r="K138" s="2">
        <v>21.8</v>
      </c>
      <c r="L138" s="2">
        <v>97.2</v>
      </c>
      <c r="M138" s="2">
        <v>46.6</v>
      </c>
      <c r="N138" s="2">
        <v>5.3</v>
      </c>
    </row>
    <row r="139">
      <c r="A139" s="2">
        <v>60523.0</v>
      </c>
      <c r="B139" s="2" t="s">
        <v>41</v>
      </c>
      <c r="C139" s="2" t="s">
        <v>131</v>
      </c>
      <c r="D139" s="2">
        <f>19+74</f>
        <v>93</v>
      </c>
      <c r="E139" s="2">
        <v>71.8</v>
      </c>
      <c r="F139" s="2">
        <v>3.2</v>
      </c>
      <c r="G139" s="2">
        <v>20.2</v>
      </c>
      <c r="H139" s="2">
        <v>10110.0</v>
      </c>
      <c r="I139" s="2">
        <v>38.4</v>
      </c>
      <c r="J139" s="2">
        <v>178189.0</v>
      </c>
      <c r="K139" s="2">
        <v>21.8</v>
      </c>
      <c r="L139" s="2">
        <v>96.2</v>
      </c>
      <c r="M139" s="2">
        <v>36.4</v>
      </c>
      <c r="N139" s="2">
        <v>4.2</v>
      </c>
    </row>
    <row r="140">
      <c r="A140" s="2">
        <v>60525.0</v>
      </c>
      <c r="B140" s="2" t="s">
        <v>14</v>
      </c>
      <c r="C140" s="2" t="s">
        <v>132</v>
      </c>
      <c r="D140" s="2">
        <f>60+175</f>
        <v>235</v>
      </c>
      <c r="E140" s="2">
        <v>89.1</v>
      </c>
      <c r="F140" s="2">
        <v>4.7</v>
      </c>
      <c r="G140" s="2">
        <v>2.1</v>
      </c>
      <c r="H140" s="2">
        <v>31395.0</v>
      </c>
      <c r="I140" s="2">
        <v>16.6</v>
      </c>
      <c r="J140" s="2">
        <v>117974.0</v>
      </c>
      <c r="K140" s="2">
        <v>15.9</v>
      </c>
      <c r="L140" s="2">
        <v>93.8</v>
      </c>
      <c r="M140" s="2">
        <v>57.1</v>
      </c>
      <c r="N140" s="2">
        <v>5.5</v>
      </c>
    </row>
    <row r="141">
      <c r="A141" s="2">
        <v>60526.0</v>
      </c>
      <c r="B141" s="2" t="s">
        <v>14</v>
      </c>
      <c r="C141" s="2" t="s">
        <v>133</v>
      </c>
      <c r="D141" s="2">
        <f>17+80</f>
        <v>97</v>
      </c>
      <c r="E141" s="2">
        <v>94.0</v>
      </c>
      <c r="F141" s="2">
        <v>3.3</v>
      </c>
      <c r="G141" s="2">
        <v>1.0</v>
      </c>
      <c r="H141" s="2">
        <v>13565.0</v>
      </c>
      <c r="I141" s="2">
        <v>18.2</v>
      </c>
      <c r="J141" s="2">
        <v>107459.0</v>
      </c>
      <c r="K141" s="2">
        <v>15.9</v>
      </c>
      <c r="L141" s="2">
        <v>95.4</v>
      </c>
      <c r="M141" s="2">
        <v>59.0</v>
      </c>
      <c r="N141" s="2">
        <v>4.3</v>
      </c>
    </row>
    <row r="142">
      <c r="A142" s="2">
        <v>60527.0</v>
      </c>
      <c r="B142" s="2" t="s">
        <v>41</v>
      </c>
      <c r="C142" s="2" t="s">
        <v>134</v>
      </c>
      <c r="D142" s="2">
        <f>28+136</f>
        <v>164</v>
      </c>
      <c r="E142" s="2">
        <v>73.0</v>
      </c>
      <c r="F142" s="2">
        <v>8.1</v>
      </c>
      <c r="G142" s="2">
        <v>13.2</v>
      </c>
      <c r="H142" s="2">
        <v>28048.0</v>
      </c>
      <c r="I142" s="2">
        <v>18.6</v>
      </c>
      <c r="J142" s="2">
        <v>134257.0</v>
      </c>
      <c r="K142" s="2">
        <v>21.8</v>
      </c>
      <c r="L142" s="2">
        <v>94.2</v>
      </c>
      <c r="M142" s="2">
        <v>57.0</v>
      </c>
      <c r="N142" s="2">
        <v>11.8</v>
      </c>
    </row>
    <row r="143">
      <c r="A143" s="2">
        <v>60532.0</v>
      </c>
      <c r="B143" s="2" t="s">
        <v>41</v>
      </c>
      <c r="C143" s="2" t="s">
        <v>135</v>
      </c>
      <c r="D143" s="2">
        <f>45+111</f>
        <v>156</v>
      </c>
      <c r="E143" s="2">
        <v>78.4</v>
      </c>
      <c r="F143" s="2">
        <v>5.0</v>
      </c>
      <c r="G143" s="2">
        <v>11.6</v>
      </c>
      <c r="H143" s="2">
        <v>27778.0</v>
      </c>
      <c r="I143" s="2">
        <v>14.7</v>
      </c>
      <c r="J143" s="2">
        <v>99772.0</v>
      </c>
      <c r="K143" s="2">
        <v>21.8</v>
      </c>
      <c r="L143" s="2">
        <v>92.5</v>
      </c>
      <c r="M143" s="2">
        <v>64.3</v>
      </c>
      <c r="N143" s="2">
        <v>5.2</v>
      </c>
    </row>
    <row r="144">
      <c r="A144" s="2">
        <v>60534.0</v>
      </c>
      <c r="B144" s="2" t="s">
        <v>14</v>
      </c>
      <c r="C144" s="2" t="s">
        <v>136</v>
      </c>
      <c r="D144" s="2">
        <f>7+36</f>
        <v>43</v>
      </c>
      <c r="E144" s="2">
        <v>85.4</v>
      </c>
      <c r="F144" s="2">
        <v>4.7</v>
      </c>
      <c r="G144" s="2">
        <v>1.9</v>
      </c>
      <c r="H144" s="2">
        <v>10571.0</v>
      </c>
      <c r="I144" s="2">
        <v>13.9</v>
      </c>
      <c r="J144" s="2">
        <v>59516.0</v>
      </c>
      <c r="K144" s="2">
        <v>15.9</v>
      </c>
      <c r="L144" s="2">
        <v>83.8</v>
      </c>
      <c r="M144" s="2">
        <v>55.3</v>
      </c>
      <c r="N144" s="2">
        <v>20.5</v>
      </c>
    </row>
    <row r="145">
      <c r="A145" s="2">
        <v>60538.0</v>
      </c>
      <c r="B145" s="2" t="s">
        <v>123</v>
      </c>
      <c r="C145" s="2" t="s">
        <v>137</v>
      </c>
      <c r="D145" s="2">
        <f>85+15</f>
        <v>100</v>
      </c>
      <c r="E145" s="2">
        <v>77.1</v>
      </c>
      <c r="F145" s="2">
        <v>7.5</v>
      </c>
      <c r="G145" s="2">
        <v>2.1</v>
      </c>
      <c r="H145" s="2">
        <v>27438.0</v>
      </c>
      <c r="I145" s="2">
        <v>9.5</v>
      </c>
      <c r="J145" s="2">
        <v>85205.0</v>
      </c>
      <c r="K145" s="2">
        <v>18.8</v>
      </c>
      <c r="L145" s="2">
        <v>93.8</v>
      </c>
      <c r="M145" s="2">
        <v>66.8</v>
      </c>
      <c r="N145" s="2">
        <v>36.3</v>
      </c>
    </row>
    <row r="146">
      <c r="A146" s="2">
        <v>60540.0</v>
      </c>
      <c r="B146" s="2" t="s">
        <v>41</v>
      </c>
      <c r="C146" s="2" t="s">
        <v>138</v>
      </c>
      <c r="D146" s="2">
        <f>70+197</f>
        <v>267</v>
      </c>
      <c r="E146" s="2">
        <v>79.4</v>
      </c>
      <c r="F146" s="2">
        <v>3.5</v>
      </c>
      <c r="G146" s="2">
        <v>12.8</v>
      </c>
      <c r="H146" s="2">
        <v>44662.0</v>
      </c>
      <c r="I146" s="2">
        <v>13.5</v>
      </c>
      <c r="J146" s="2">
        <v>132604.0</v>
      </c>
      <c r="K146" s="2">
        <v>21.8</v>
      </c>
      <c r="L146" s="2">
        <v>95.1</v>
      </c>
      <c r="M146" s="2">
        <v>59.2</v>
      </c>
      <c r="N146" s="2">
        <v>24.2</v>
      </c>
    </row>
    <row r="147">
      <c r="A147" s="2">
        <v>60542.0</v>
      </c>
      <c r="B147" s="2" t="s">
        <v>49</v>
      </c>
      <c r="C147" s="2" t="s">
        <v>139</v>
      </c>
      <c r="D147" s="2">
        <v>75.0</v>
      </c>
      <c r="E147" s="2">
        <v>77.7</v>
      </c>
      <c r="F147" s="2">
        <v>6.1</v>
      </c>
      <c r="G147" s="2">
        <v>5.9</v>
      </c>
      <c r="H147" s="2">
        <v>17794.0</v>
      </c>
      <c r="I147" s="2">
        <v>10.5</v>
      </c>
      <c r="J147" s="2">
        <v>100776.0</v>
      </c>
      <c r="K147" s="2">
        <v>14.4</v>
      </c>
      <c r="L147" s="2">
        <v>94.1</v>
      </c>
      <c r="M147" s="2">
        <v>65.6</v>
      </c>
      <c r="N147" s="2">
        <v>34.0</v>
      </c>
    </row>
    <row r="148">
      <c r="A148" s="2">
        <v>60543.0</v>
      </c>
      <c r="B148" s="2" t="s">
        <v>123</v>
      </c>
      <c r="C148" s="2" t="s">
        <v>140</v>
      </c>
      <c r="D148" s="2">
        <f>45+106</f>
        <v>151</v>
      </c>
      <c r="E148" s="2">
        <v>83.6</v>
      </c>
      <c r="F148" s="2">
        <v>6.3</v>
      </c>
      <c r="G148" s="2">
        <v>4.1</v>
      </c>
      <c r="H148" s="2">
        <v>39353.0</v>
      </c>
      <c r="I148" s="2">
        <v>9.0</v>
      </c>
      <c r="J148" s="2">
        <v>108594.0</v>
      </c>
      <c r="K148" s="2">
        <v>18.8</v>
      </c>
      <c r="L148" s="2">
        <v>96.0</v>
      </c>
      <c r="M148" s="2">
        <v>69.5</v>
      </c>
      <c r="N148" s="2">
        <v>34.9</v>
      </c>
    </row>
    <row r="149">
      <c r="A149" s="2">
        <v>60544.0</v>
      </c>
      <c r="B149" s="2" t="s">
        <v>92</v>
      </c>
      <c r="C149" s="2" t="s">
        <v>141</v>
      </c>
      <c r="D149" s="2">
        <f>48+113</f>
        <v>161</v>
      </c>
      <c r="E149" s="2">
        <v>82.6</v>
      </c>
      <c r="F149" s="2">
        <v>6.8</v>
      </c>
      <c r="G149" s="2">
        <v>4.2</v>
      </c>
      <c r="H149" s="2">
        <v>25682.0</v>
      </c>
      <c r="I149" s="2">
        <v>17.1</v>
      </c>
      <c r="J149" s="2">
        <v>88263.0</v>
      </c>
      <c r="K149" s="2">
        <v>19.6</v>
      </c>
      <c r="L149" s="2">
        <v>95.7</v>
      </c>
      <c r="M149" s="2">
        <v>63.5</v>
      </c>
      <c r="N149" s="2">
        <v>29.1</v>
      </c>
    </row>
    <row r="150">
      <c r="A150" s="2">
        <v>60546.0</v>
      </c>
      <c r="B150" s="2" t="s">
        <v>14</v>
      </c>
      <c r="C150" s="2" t="s">
        <v>142</v>
      </c>
      <c r="D150" s="2">
        <f>19+76</f>
        <v>95</v>
      </c>
      <c r="E150" s="2">
        <v>85.4</v>
      </c>
      <c r="F150" s="2">
        <v>3.3</v>
      </c>
      <c r="G150" s="2">
        <v>3.3</v>
      </c>
      <c r="H150" s="2">
        <v>15837.0</v>
      </c>
      <c r="I150" s="2">
        <v>14.9</v>
      </c>
      <c r="J150" s="2">
        <v>108552.0</v>
      </c>
      <c r="K150" s="2">
        <v>15.9</v>
      </c>
      <c r="L150" s="2">
        <v>93.2</v>
      </c>
      <c r="M150" s="2">
        <v>58.4</v>
      </c>
      <c r="N150" s="2">
        <v>1.6</v>
      </c>
    </row>
    <row r="151">
      <c r="A151" s="2">
        <v>60554.0</v>
      </c>
      <c r="B151" s="2" t="s">
        <v>49</v>
      </c>
      <c r="C151" s="2" t="s">
        <v>143</v>
      </c>
      <c r="D151" s="2">
        <v>67.0</v>
      </c>
      <c r="E151" s="2">
        <v>92.1</v>
      </c>
      <c r="F151" s="2">
        <v>4.6</v>
      </c>
      <c r="G151" s="2">
        <v>0.3</v>
      </c>
      <c r="H151" s="2">
        <v>11877.0</v>
      </c>
      <c r="I151" s="2">
        <v>13.9</v>
      </c>
      <c r="J151" s="2">
        <v>123193.0</v>
      </c>
      <c r="K151" s="2">
        <v>14.4</v>
      </c>
      <c r="L151" s="2">
        <v>95.0</v>
      </c>
      <c r="M151" s="2">
        <v>60.6</v>
      </c>
      <c r="N151" s="2">
        <v>39.6</v>
      </c>
    </row>
    <row r="152">
      <c r="A152" s="2">
        <v>60555.0</v>
      </c>
      <c r="B152" s="2" t="s">
        <v>41</v>
      </c>
      <c r="C152" s="2" t="s">
        <v>144</v>
      </c>
      <c r="D152" s="2">
        <f>18+63</f>
        <v>81</v>
      </c>
      <c r="E152" s="2">
        <v>81.8</v>
      </c>
      <c r="F152" s="2">
        <v>3.7</v>
      </c>
      <c r="G152" s="2">
        <v>6.3</v>
      </c>
      <c r="H152" s="2">
        <v>13663.0</v>
      </c>
      <c r="I152" s="2">
        <v>10.1</v>
      </c>
      <c r="J152" s="2">
        <v>95654.0</v>
      </c>
      <c r="K152" s="2">
        <v>21.8</v>
      </c>
      <c r="L152" s="2">
        <v>91.5</v>
      </c>
      <c r="M152" s="2">
        <v>72.7</v>
      </c>
      <c r="N152" s="2">
        <v>27.0</v>
      </c>
    </row>
    <row r="153">
      <c r="A153" s="2">
        <v>60558.0</v>
      </c>
      <c r="B153" s="2" t="s">
        <v>14</v>
      </c>
      <c r="C153" s="2" t="s">
        <v>145</v>
      </c>
      <c r="D153" s="2">
        <f>28+71</f>
        <v>99</v>
      </c>
      <c r="E153" s="2">
        <v>97.5</v>
      </c>
      <c r="F153" s="2">
        <v>0.0</v>
      </c>
      <c r="G153" s="2">
        <v>1.0</v>
      </c>
      <c r="H153" s="2">
        <v>13133.0</v>
      </c>
      <c r="I153" s="2">
        <v>15.9</v>
      </c>
      <c r="J153" s="2">
        <v>197009.0</v>
      </c>
      <c r="K153" s="2">
        <v>15.9</v>
      </c>
      <c r="L153" s="2">
        <v>99.1</v>
      </c>
      <c r="M153" s="2">
        <v>56.6</v>
      </c>
      <c r="N153" s="2">
        <v>6.4</v>
      </c>
    </row>
    <row r="154">
      <c r="A154" s="2">
        <v>60559.0</v>
      </c>
      <c r="B154" s="2" t="s">
        <v>41</v>
      </c>
      <c r="C154" s="2" t="s">
        <v>146</v>
      </c>
      <c r="D154" s="2">
        <v>124.0</v>
      </c>
      <c r="E154" s="2">
        <v>72.9</v>
      </c>
      <c r="F154" s="2">
        <v>7.8</v>
      </c>
      <c r="G154" s="2">
        <v>12.8</v>
      </c>
      <c r="H154" s="2">
        <v>24772.0</v>
      </c>
      <c r="I154" s="2">
        <v>15.6</v>
      </c>
      <c r="J154" s="2">
        <v>82034.0</v>
      </c>
      <c r="K154" s="2">
        <v>21.8</v>
      </c>
      <c r="L154" s="2">
        <v>88.6</v>
      </c>
      <c r="M154" s="2">
        <v>59.8</v>
      </c>
      <c r="N154" s="2">
        <v>11.2</v>
      </c>
    </row>
    <row r="155">
      <c r="A155" s="2">
        <v>60561.0</v>
      </c>
      <c r="B155" s="2" t="s">
        <v>41</v>
      </c>
      <c r="C155" s="2" t="s">
        <v>147</v>
      </c>
      <c r="D155" s="2">
        <v>178.0</v>
      </c>
      <c r="E155" s="2">
        <v>80.6</v>
      </c>
      <c r="F155" s="2">
        <v>2.3</v>
      </c>
      <c r="G155" s="2">
        <v>12.4</v>
      </c>
      <c r="H155" s="2">
        <v>23042.0</v>
      </c>
      <c r="I155" s="2">
        <v>19.2</v>
      </c>
      <c r="J155" s="2">
        <v>107396.0</v>
      </c>
      <c r="K155" s="2">
        <v>21.8</v>
      </c>
      <c r="L155" s="2">
        <v>94.6</v>
      </c>
      <c r="M155" s="2">
        <v>60.1</v>
      </c>
      <c r="N155" s="2">
        <v>14.5</v>
      </c>
    </row>
    <row r="156">
      <c r="A156" s="2">
        <v>60563.0</v>
      </c>
      <c r="B156" s="2" t="s">
        <v>41</v>
      </c>
      <c r="C156" s="2" t="s">
        <v>138</v>
      </c>
      <c r="D156" s="2">
        <f>68+135</f>
        <v>203</v>
      </c>
      <c r="E156" s="2">
        <v>72.4</v>
      </c>
      <c r="F156" s="2">
        <v>7.0</v>
      </c>
      <c r="G156" s="2">
        <v>16.4</v>
      </c>
      <c r="H156" s="2">
        <v>36696.0</v>
      </c>
      <c r="I156" s="2">
        <v>14.2</v>
      </c>
      <c r="J156" s="2">
        <v>105603.0</v>
      </c>
      <c r="K156" s="2">
        <v>21.8</v>
      </c>
      <c r="L156" s="2">
        <v>92.0</v>
      </c>
      <c r="M156" s="2">
        <v>61.8</v>
      </c>
      <c r="N156" s="2">
        <v>25.7</v>
      </c>
    </row>
    <row r="157">
      <c r="A157" s="2">
        <v>60564.0</v>
      </c>
      <c r="B157" s="2" t="s">
        <v>92</v>
      </c>
      <c r="C157" s="2" t="s">
        <v>138</v>
      </c>
      <c r="D157" s="2">
        <f>70+147</f>
        <v>217</v>
      </c>
      <c r="E157" s="2">
        <v>68.5</v>
      </c>
      <c r="F157" s="2">
        <v>5.9</v>
      </c>
      <c r="G157" s="2">
        <v>22.9</v>
      </c>
      <c r="H157" s="2">
        <v>42423.0</v>
      </c>
      <c r="I157" s="2">
        <v>7.1</v>
      </c>
      <c r="J157" s="2">
        <v>162320.0</v>
      </c>
      <c r="K157" s="2">
        <v>19.6</v>
      </c>
      <c r="L157" s="2">
        <v>97.1</v>
      </c>
      <c r="M157" s="2">
        <v>60.7</v>
      </c>
      <c r="N157" s="2">
        <v>29.3</v>
      </c>
    </row>
    <row r="158">
      <c r="A158" s="2">
        <v>60565.0</v>
      </c>
      <c r="B158" s="2" t="s">
        <v>41</v>
      </c>
      <c r="C158" s="2" t="s">
        <v>138</v>
      </c>
      <c r="D158" s="2">
        <f>75+178</f>
        <v>253</v>
      </c>
      <c r="E158" s="2">
        <v>74.7</v>
      </c>
      <c r="F158" s="2">
        <v>3.9</v>
      </c>
      <c r="G158" s="2">
        <v>16.9</v>
      </c>
      <c r="H158" s="2">
        <v>40972.0</v>
      </c>
      <c r="I158" s="2">
        <v>10.6</v>
      </c>
      <c r="J158" s="2">
        <v>144933.0</v>
      </c>
      <c r="K158" s="2">
        <v>21.8</v>
      </c>
      <c r="L158" s="2">
        <v>96.8</v>
      </c>
      <c r="M158" s="2">
        <v>64.7</v>
      </c>
      <c r="N158" s="2">
        <v>24.8</v>
      </c>
    </row>
    <row r="159">
      <c r="A159" s="2">
        <v>60585.0</v>
      </c>
      <c r="B159" s="2" t="s">
        <v>92</v>
      </c>
      <c r="C159" s="2" t="s">
        <v>141</v>
      </c>
      <c r="D159" s="2">
        <f>15+64</f>
        <v>79</v>
      </c>
      <c r="E159" s="2">
        <v>79.9</v>
      </c>
      <c r="F159" s="2">
        <v>5.6</v>
      </c>
      <c r="G159" s="2">
        <v>9.1</v>
      </c>
      <c r="H159" s="2">
        <v>23604.0</v>
      </c>
      <c r="I159" s="2">
        <v>5.8</v>
      </c>
      <c r="J159" s="2">
        <v>135486.0</v>
      </c>
      <c r="K159" s="2">
        <v>19.6</v>
      </c>
      <c r="L159" s="2">
        <v>97.4</v>
      </c>
      <c r="M159" s="2">
        <v>70.5</v>
      </c>
      <c r="N159" s="2">
        <v>28.0</v>
      </c>
    </row>
    <row r="160">
      <c r="A160" s="2">
        <v>60586.0</v>
      </c>
      <c r="B160" s="2" t="s">
        <v>92</v>
      </c>
      <c r="C160" s="2" t="s">
        <v>141</v>
      </c>
      <c r="D160" s="2">
        <v>147.0</v>
      </c>
      <c r="E160" s="2">
        <v>80.2</v>
      </c>
      <c r="F160" s="2">
        <v>7.8</v>
      </c>
      <c r="G160" s="2">
        <v>2.3</v>
      </c>
      <c r="H160" s="2">
        <v>47244.0</v>
      </c>
      <c r="I160" s="2">
        <v>5.4</v>
      </c>
      <c r="J160" s="2">
        <v>103111.0</v>
      </c>
      <c r="K160" s="2">
        <v>19.6</v>
      </c>
      <c r="L160" s="2">
        <v>95.2</v>
      </c>
      <c r="M160" s="2">
        <v>70.9</v>
      </c>
      <c r="N160" s="2">
        <v>26.2</v>
      </c>
    </row>
    <row r="161">
      <c r="A161" s="2">
        <v>60601.0</v>
      </c>
      <c r="B161" s="2" t="s">
        <v>14</v>
      </c>
      <c r="C161" s="2" t="s">
        <v>148</v>
      </c>
      <c r="D161" s="2">
        <f>17+46</f>
        <v>63</v>
      </c>
      <c r="E161" s="2">
        <v>73.1</v>
      </c>
      <c r="F161" s="2">
        <v>7.8</v>
      </c>
      <c r="G161" s="2">
        <v>16.3</v>
      </c>
      <c r="H161" s="2">
        <v>13695.0</v>
      </c>
      <c r="I161" s="2">
        <v>13.1</v>
      </c>
      <c r="J161" s="2">
        <v>150482.0</v>
      </c>
      <c r="K161" s="2">
        <v>15.9</v>
      </c>
      <c r="L161" s="2">
        <v>95.5</v>
      </c>
      <c r="M161" s="2">
        <v>60.2</v>
      </c>
      <c r="N161" s="2">
        <v>12.5</v>
      </c>
    </row>
    <row r="162">
      <c r="A162" s="2">
        <v>60602.0</v>
      </c>
      <c r="B162" s="2" t="s">
        <v>14</v>
      </c>
      <c r="C162" s="2" t="s">
        <v>148</v>
      </c>
      <c r="D162" s="2">
        <v>11.0</v>
      </c>
      <c r="E162" s="2">
        <v>73.2</v>
      </c>
      <c r="F162" s="2">
        <v>2.4</v>
      </c>
      <c r="G162" s="2">
        <v>23.5</v>
      </c>
      <c r="H162" s="2">
        <v>1252.0</v>
      </c>
      <c r="I162" s="2">
        <v>1.4</v>
      </c>
      <c r="J162" s="2">
        <v>101869.0</v>
      </c>
      <c r="K162" s="2">
        <v>15.9</v>
      </c>
      <c r="L162" s="2">
        <v>96.2</v>
      </c>
      <c r="M162" s="2">
        <v>64.8</v>
      </c>
      <c r="N162" s="2">
        <v>11.2</v>
      </c>
    </row>
    <row r="163">
      <c r="A163" s="2">
        <v>60603.0</v>
      </c>
      <c r="B163" s="2" t="s">
        <v>14</v>
      </c>
      <c r="C163" s="2" t="s">
        <v>148</v>
      </c>
      <c r="D163" s="2">
        <v>5.0</v>
      </c>
      <c r="E163" s="2">
        <v>60.0</v>
      </c>
      <c r="F163" s="2">
        <v>3.2</v>
      </c>
      <c r="G163" s="2">
        <v>32.2</v>
      </c>
      <c r="H163" s="2">
        <v>1029.0</v>
      </c>
      <c r="I163" s="2">
        <v>7.6</v>
      </c>
      <c r="J163" s="2">
        <v>224642.0</v>
      </c>
      <c r="K163" s="2">
        <v>15.9</v>
      </c>
      <c r="L163" s="2">
        <v>94.5</v>
      </c>
      <c r="M163" s="2">
        <v>57.8</v>
      </c>
      <c r="N163" s="2">
        <v>11.2</v>
      </c>
    </row>
    <row r="164">
      <c r="A164" s="2">
        <v>60604.0</v>
      </c>
      <c r="B164" s="2" t="s">
        <v>14</v>
      </c>
      <c r="C164" s="2" t="s">
        <v>148</v>
      </c>
      <c r="D164" s="2">
        <v>2.0</v>
      </c>
      <c r="E164" s="2">
        <v>61.6</v>
      </c>
      <c r="F164" s="2">
        <v>4.5</v>
      </c>
      <c r="G164" s="2">
        <v>33.9</v>
      </c>
      <c r="H164" s="2">
        <v>619.0</v>
      </c>
      <c r="I164" s="2">
        <v>9.7</v>
      </c>
      <c r="J164" s="2">
        <v>208028.0</v>
      </c>
      <c r="K164" s="2">
        <v>15.9</v>
      </c>
      <c r="L164" s="2">
        <v>99.5</v>
      </c>
      <c r="M164" s="2">
        <v>65.3</v>
      </c>
      <c r="N164" s="2">
        <v>11.1</v>
      </c>
    </row>
    <row r="165">
      <c r="A165" s="2">
        <v>60605.0</v>
      </c>
      <c r="B165" s="2" t="s">
        <v>14</v>
      </c>
      <c r="C165" s="2" t="s">
        <v>148</v>
      </c>
      <c r="D165" s="2">
        <f>34+69</f>
        <v>103</v>
      </c>
      <c r="E165" s="2">
        <v>58.6</v>
      </c>
      <c r="F165" s="2">
        <v>17.8</v>
      </c>
      <c r="G165" s="2">
        <v>18.8</v>
      </c>
      <c r="H165" s="2">
        <v>26623.0</v>
      </c>
      <c r="I165" s="2">
        <v>7.9</v>
      </c>
      <c r="J165" s="2">
        <v>141228.0</v>
      </c>
      <c r="K165" s="2">
        <v>15.9</v>
      </c>
      <c r="L165" s="2">
        <v>97.0</v>
      </c>
      <c r="M165" s="2">
        <v>75.9</v>
      </c>
      <c r="N165" s="2">
        <v>11.4</v>
      </c>
    </row>
    <row r="166">
      <c r="A166" s="2">
        <v>60606.0</v>
      </c>
      <c r="B166" s="2" t="s">
        <v>14</v>
      </c>
      <c r="C166" s="2" t="s">
        <v>148</v>
      </c>
      <c r="D166" s="2">
        <v>13.0</v>
      </c>
      <c r="E166" s="2">
        <v>76.8</v>
      </c>
      <c r="F166" s="2">
        <v>2.4</v>
      </c>
      <c r="G166" s="2">
        <v>16.9</v>
      </c>
      <c r="H166" s="2">
        <v>3011.0</v>
      </c>
      <c r="I166" s="2">
        <v>12.0</v>
      </c>
      <c r="J166" s="2">
        <v>154213.0</v>
      </c>
      <c r="K166" s="2">
        <v>15.9</v>
      </c>
      <c r="L166" s="2">
        <v>97.3</v>
      </c>
      <c r="M166" s="2">
        <v>81.2</v>
      </c>
      <c r="N166" s="2">
        <v>11.2</v>
      </c>
    </row>
    <row r="167">
      <c r="A167" s="2">
        <v>60607.0</v>
      </c>
      <c r="B167" s="2" t="s">
        <v>14</v>
      </c>
      <c r="C167" s="2" t="s">
        <v>148</v>
      </c>
      <c r="D167" s="2">
        <v>79.0</v>
      </c>
      <c r="E167" s="2">
        <v>59.0</v>
      </c>
      <c r="F167" s="2">
        <v>14.0</v>
      </c>
      <c r="G167" s="2">
        <v>21.1</v>
      </c>
      <c r="H167" s="2">
        <v>28377.0</v>
      </c>
      <c r="I167" s="2">
        <v>5.5</v>
      </c>
      <c r="J167" s="2">
        <v>118044.0</v>
      </c>
      <c r="K167" s="2">
        <v>15.9</v>
      </c>
      <c r="L167" s="2">
        <v>95.6</v>
      </c>
      <c r="M167" s="2">
        <v>74.8</v>
      </c>
      <c r="N167" s="2">
        <v>8.5</v>
      </c>
    </row>
    <row r="168">
      <c r="A168" s="2">
        <v>60608.0</v>
      </c>
      <c r="B168" s="2" t="s">
        <v>14</v>
      </c>
      <c r="C168" s="2" t="s">
        <v>148</v>
      </c>
      <c r="D168" s="2">
        <f>34+142</f>
        <v>176</v>
      </c>
      <c r="E168" s="2">
        <v>47.9</v>
      </c>
      <c r="F168" s="2">
        <v>17.8</v>
      </c>
      <c r="G168" s="2">
        <v>10.7</v>
      </c>
      <c r="H168" s="2">
        <v>78072.0</v>
      </c>
      <c r="I168" s="2">
        <v>8.7</v>
      </c>
      <c r="J168" s="2">
        <v>53353.0</v>
      </c>
      <c r="K168" s="2">
        <v>15.9</v>
      </c>
      <c r="L168" s="2">
        <v>78.6</v>
      </c>
      <c r="M168" s="2">
        <v>57.9</v>
      </c>
      <c r="N168" s="2">
        <v>9.1</v>
      </c>
    </row>
    <row r="169">
      <c r="A169" s="2">
        <v>60609.0</v>
      </c>
      <c r="B169" s="2" t="s">
        <v>14</v>
      </c>
      <c r="C169" s="2" t="s">
        <v>148</v>
      </c>
      <c r="D169" s="2">
        <f>33+114</f>
        <v>147</v>
      </c>
      <c r="E169" s="2">
        <v>46.9</v>
      </c>
      <c r="F169" s="2">
        <v>24.1</v>
      </c>
      <c r="G169" s="2">
        <v>5.5</v>
      </c>
      <c r="H169" s="2">
        <v>62250.0</v>
      </c>
      <c r="I169" s="2">
        <v>9.4</v>
      </c>
      <c r="J169" s="2">
        <v>46096.0</v>
      </c>
      <c r="K169" s="2">
        <v>15.9</v>
      </c>
      <c r="L169" s="2">
        <v>78.7</v>
      </c>
      <c r="M169" s="2">
        <v>56.6</v>
      </c>
      <c r="N169" s="2">
        <v>13.9</v>
      </c>
    </row>
    <row r="170">
      <c r="A170" s="2">
        <v>60610.0</v>
      </c>
      <c r="B170" s="2" t="s">
        <v>14</v>
      </c>
      <c r="C170" s="2" t="s">
        <v>148</v>
      </c>
      <c r="D170" s="2">
        <f>62+175</f>
        <v>237</v>
      </c>
      <c r="E170" s="2">
        <v>74.2</v>
      </c>
      <c r="F170" s="2">
        <v>15.5</v>
      </c>
      <c r="G170" s="2">
        <v>6.6</v>
      </c>
      <c r="H170" s="2">
        <v>38438.0</v>
      </c>
      <c r="I170" s="2">
        <v>16.6</v>
      </c>
      <c r="J170" s="2">
        <v>126807.0</v>
      </c>
      <c r="K170" s="2">
        <v>15.9</v>
      </c>
      <c r="L170" s="2">
        <v>93.8</v>
      </c>
      <c r="M170" s="2">
        <v>70.1</v>
      </c>
      <c r="N170" s="2">
        <v>12.7</v>
      </c>
    </row>
    <row r="171">
      <c r="A171" s="2">
        <v>60611.0</v>
      </c>
      <c r="B171" s="2" t="s">
        <v>14</v>
      </c>
      <c r="C171" s="2" t="s">
        <v>148</v>
      </c>
      <c r="D171" s="2">
        <f>70+168</f>
        <v>238</v>
      </c>
      <c r="E171" s="2">
        <v>76.3</v>
      </c>
      <c r="F171" s="2">
        <v>3.2</v>
      </c>
      <c r="G171" s="2">
        <v>17.1</v>
      </c>
      <c r="H171" s="2">
        <v>31563.0</v>
      </c>
      <c r="I171" s="2">
        <v>19.9</v>
      </c>
      <c r="J171" s="2">
        <v>162957.0</v>
      </c>
      <c r="K171" s="2">
        <v>15.9</v>
      </c>
      <c r="L171" s="2">
        <v>96.2</v>
      </c>
      <c r="M171" s="2">
        <v>62.1</v>
      </c>
      <c r="N171" s="2">
        <v>12.5</v>
      </c>
    </row>
    <row r="172">
      <c r="A172" s="2">
        <v>60612.0</v>
      </c>
      <c r="B172" s="2" t="s">
        <v>14</v>
      </c>
      <c r="C172" s="2" t="s">
        <v>148</v>
      </c>
      <c r="D172" s="2">
        <f>24+84</f>
        <v>108</v>
      </c>
      <c r="E172" s="2">
        <v>25.0</v>
      </c>
      <c r="F172" s="2">
        <v>63.4</v>
      </c>
      <c r="G172" s="2">
        <v>4.0</v>
      </c>
      <c r="H172" s="2">
        <v>35559.0</v>
      </c>
      <c r="I172" s="2">
        <v>9.1</v>
      </c>
      <c r="J172" s="2">
        <v>55246.0</v>
      </c>
      <c r="K172" s="2">
        <v>15.9</v>
      </c>
      <c r="L172" s="2">
        <v>86.0</v>
      </c>
      <c r="M172" s="2">
        <v>61.6</v>
      </c>
      <c r="N172" s="2">
        <v>7.3</v>
      </c>
    </row>
    <row r="173">
      <c r="A173" s="2">
        <v>60613.0</v>
      </c>
      <c r="B173" s="2" t="s">
        <v>14</v>
      </c>
      <c r="C173" s="2" t="s">
        <v>148</v>
      </c>
      <c r="D173" s="2">
        <f>51+129</f>
        <v>180</v>
      </c>
      <c r="E173" s="2">
        <v>82.8</v>
      </c>
      <c r="F173" s="2">
        <v>5.8</v>
      </c>
      <c r="G173" s="2">
        <v>5.9</v>
      </c>
      <c r="H173" s="2">
        <v>49519.0</v>
      </c>
      <c r="I173" s="2">
        <v>8.6</v>
      </c>
      <c r="J173" s="2">
        <v>105717.0</v>
      </c>
      <c r="K173" s="2">
        <v>15.9</v>
      </c>
      <c r="L173" s="2">
        <v>92.2</v>
      </c>
      <c r="M173" s="2">
        <v>77.0</v>
      </c>
      <c r="N173" s="2">
        <v>18.5</v>
      </c>
    </row>
    <row r="174">
      <c r="A174" s="2">
        <v>60614.0</v>
      </c>
      <c r="B174" s="2" t="s">
        <v>14</v>
      </c>
      <c r="C174" s="2" t="s">
        <v>148</v>
      </c>
      <c r="D174" s="2">
        <f>61+210</f>
        <v>271</v>
      </c>
      <c r="E174" s="2">
        <v>85.5</v>
      </c>
      <c r="F174" s="2">
        <v>4.2</v>
      </c>
      <c r="G174" s="2">
        <v>6.4</v>
      </c>
      <c r="H174" s="2">
        <v>69817.0</v>
      </c>
      <c r="I174" s="2">
        <v>8.5</v>
      </c>
      <c r="J174" s="2">
        <v>144069.0</v>
      </c>
      <c r="K174" s="2">
        <v>15.9</v>
      </c>
      <c r="L174" s="2">
        <v>95.8</v>
      </c>
      <c r="M174" s="2">
        <v>75.7</v>
      </c>
      <c r="N174" s="2">
        <v>11.4</v>
      </c>
    </row>
    <row r="175">
      <c r="A175" s="2">
        <v>60615.0</v>
      </c>
      <c r="B175" s="2" t="s">
        <v>14</v>
      </c>
      <c r="C175" s="2" t="s">
        <v>148</v>
      </c>
      <c r="D175" s="2">
        <f>54+176</f>
        <v>230</v>
      </c>
      <c r="E175" s="2">
        <v>28.3</v>
      </c>
      <c r="F175" s="2">
        <v>57.9</v>
      </c>
      <c r="G175" s="2">
        <v>8.2</v>
      </c>
      <c r="H175" s="2">
        <v>40257.0</v>
      </c>
      <c r="I175" s="2">
        <v>14.0</v>
      </c>
      <c r="J175" s="2">
        <v>65976.0</v>
      </c>
      <c r="K175" s="2">
        <v>15.9</v>
      </c>
      <c r="L175" s="2">
        <v>89.7</v>
      </c>
      <c r="M175" s="2">
        <v>61.6</v>
      </c>
      <c r="N175" s="2">
        <v>15.6</v>
      </c>
    </row>
    <row r="176">
      <c r="A176" s="2">
        <v>60616.0</v>
      </c>
      <c r="B176" s="2" t="s">
        <v>14</v>
      </c>
      <c r="C176" s="2" t="s">
        <v>148</v>
      </c>
      <c r="D176" s="2">
        <f>53+171</f>
        <v>224</v>
      </c>
      <c r="E176" s="2">
        <v>27.7</v>
      </c>
      <c r="F176" s="2">
        <v>25.5</v>
      </c>
      <c r="G176" s="2">
        <v>40.7</v>
      </c>
      <c r="H176" s="2">
        <v>52580.0</v>
      </c>
      <c r="I176" s="2">
        <v>14.2</v>
      </c>
      <c r="J176" s="2">
        <v>64486.0</v>
      </c>
      <c r="K176" s="2">
        <v>15.9</v>
      </c>
      <c r="L176" s="2">
        <v>86.6</v>
      </c>
      <c r="M176" s="2">
        <v>61.4</v>
      </c>
      <c r="N176" s="2">
        <v>12.3</v>
      </c>
    </row>
    <row r="177">
      <c r="A177" s="2">
        <v>60618.0</v>
      </c>
      <c r="B177" s="2" t="s">
        <v>14</v>
      </c>
      <c r="C177" s="2" t="s">
        <v>148</v>
      </c>
      <c r="D177" s="2">
        <f>82+231</f>
        <v>313</v>
      </c>
      <c r="E177" s="2">
        <v>81.5</v>
      </c>
      <c r="F177" s="2">
        <v>2.5</v>
      </c>
      <c r="G177" s="2">
        <v>5.9</v>
      </c>
      <c r="H177" s="2">
        <v>95632.0</v>
      </c>
      <c r="I177" s="2">
        <v>9.1</v>
      </c>
      <c r="J177" s="2">
        <v>90510.0</v>
      </c>
      <c r="K177" s="2">
        <v>15.9</v>
      </c>
      <c r="L177" s="2">
        <v>81.2</v>
      </c>
      <c r="M177" s="2">
        <v>66.9</v>
      </c>
      <c r="N177" s="2">
        <v>11.4</v>
      </c>
    </row>
    <row r="178">
      <c r="A178" s="2">
        <v>60619.0</v>
      </c>
      <c r="B178" s="2" t="s">
        <v>14</v>
      </c>
      <c r="C178" s="2" t="s">
        <v>148</v>
      </c>
      <c r="D178" s="2">
        <f>78+330</f>
        <v>408</v>
      </c>
      <c r="E178" s="2">
        <v>1.3</v>
      </c>
      <c r="F178" s="2">
        <v>96.7</v>
      </c>
      <c r="G178" s="2">
        <v>0.2</v>
      </c>
      <c r="H178" s="2">
        <v>62822.0</v>
      </c>
      <c r="I178" s="2">
        <v>15.5</v>
      </c>
      <c r="J178" s="2">
        <v>44893.0</v>
      </c>
      <c r="K178" s="2">
        <v>15.9</v>
      </c>
      <c r="L178" s="2">
        <v>85.9</v>
      </c>
      <c r="M178" s="2">
        <v>56.4</v>
      </c>
      <c r="N178" s="2">
        <v>18.2</v>
      </c>
    </row>
    <row r="179">
      <c r="A179" s="2">
        <v>60620.0</v>
      </c>
      <c r="B179" s="2" t="s">
        <v>14</v>
      </c>
      <c r="C179" s="2" t="s">
        <v>148</v>
      </c>
      <c r="D179" s="2">
        <f>92+336</f>
        <v>428</v>
      </c>
      <c r="E179" s="2">
        <v>1.4</v>
      </c>
      <c r="F179" s="2">
        <v>96.6</v>
      </c>
      <c r="G179" s="2">
        <v>0.3</v>
      </c>
      <c r="H179" s="2">
        <v>69299.0</v>
      </c>
      <c r="I179" s="2">
        <v>16.8</v>
      </c>
      <c r="J179" s="2">
        <v>45007.0</v>
      </c>
      <c r="K179" s="2">
        <v>15.9</v>
      </c>
      <c r="L179" s="2">
        <v>85.1</v>
      </c>
      <c r="M179" s="2">
        <v>54.7</v>
      </c>
      <c r="N179" s="2">
        <v>12.3</v>
      </c>
    </row>
    <row r="180">
      <c r="A180" s="2">
        <v>60621.0</v>
      </c>
      <c r="B180" s="2" t="s">
        <v>14</v>
      </c>
      <c r="C180" s="2" t="s">
        <v>148</v>
      </c>
      <c r="D180" s="2">
        <f>22+131</f>
        <v>153</v>
      </c>
      <c r="E180" s="2">
        <v>1.6</v>
      </c>
      <c r="F180" s="2">
        <v>95.3</v>
      </c>
      <c r="G180" s="2">
        <v>0.2</v>
      </c>
      <c r="H180" s="2">
        <v>31383.0</v>
      </c>
      <c r="I180" s="2">
        <v>11.7</v>
      </c>
      <c r="J180" s="2">
        <v>31845.0</v>
      </c>
      <c r="K180" s="2">
        <v>15.9</v>
      </c>
      <c r="L180" s="2">
        <v>83.7</v>
      </c>
      <c r="M180" s="2">
        <v>53.0</v>
      </c>
      <c r="N180" s="2">
        <v>16.1</v>
      </c>
    </row>
    <row r="181">
      <c r="A181" s="2">
        <v>60622.0</v>
      </c>
      <c r="B181" s="2" t="s">
        <v>14</v>
      </c>
      <c r="C181" s="2" t="s">
        <v>148</v>
      </c>
      <c r="D181" s="2">
        <f>32+111</f>
        <v>143</v>
      </c>
      <c r="E181" s="2">
        <v>74.4</v>
      </c>
      <c r="F181" s="2">
        <v>7.9</v>
      </c>
      <c r="G181" s="2">
        <v>4.1</v>
      </c>
      <c r="H181" s="2">
        <v>54467.0</v>
      </c>
      <c r="I181" s="2">
        <v>6.1</v>
      </c>
      <c r="J181" s="2">
        <v>111615.0</v>
      </c>
      <c r="K181" s="2">
        <v>15.9</v>
      </c>
      <c r="L181" s="2">
        <v>89.7</v>
      </c>
      <c r="M181" s="2">
        <v>77.0</v>
      </c>
      <c r="N181" s="2">
        <v>9.7</v>
      </c>
    </row>
    <row r="182">
      <c r="A182" s="2">
        <v>60623.0</v>
      </c>
      <c r="B182" s="2" t="s">
        <v>14</v>
      </c>
      <c r="C182" s="2" t="s">
        <v>148</v>
      </c>
      <c r="D182" s="2">
        <f>40+155</f>
        <v>195</v>
      </c>
      <c r="E182" s="2">
        <v>43.3</v>
      </c>
      <c r="F182" s="2">
        <v>32.0</v>
      </c>
      <c r="G182" s="2">
        <v>0.2</v>
      </c>
      <c r="H182" s="2">
        <v>88137.0</v>
      </c>
      <c r="I182" s="2">
        <v>8.2</v>
      </c>
      <c r="J182" s="2">
        <v>39666.0</v>
      </c>
      <c r="K182" s="2">
        <v>15.9</v>
      </c>
      <c r="L182" s="2">
        <v>74.9</v>
      </c>
      <c r="M182" s="2">
        <v>49.8</v>
      </c>
      <c r="N182" s="2">
        <v>4.0</v>
      </c>
    </row>
    <row r="183">
      <c r="A183" s="2">
        <v>60624.0</v>
      </c>
      <c r="B183" s="2" t="s">
        <v>14</v>
      </c>
      <c r="C183" s="2" t="s">
        <v>148</v>
      </c>
      <c r="D183" s="2">
        <f>36+128</f>
        <v>164</v>
      </c>
      <c r="E183" s="2">
        <v>2.8</v>
      </c>
      <c r="F183" s="2">
        <v>93.3</v>
      </c>
      <c r="G183" s="2">
        <v>0.1</v>
      </c>
      <c r="H183" s="2">
        <v>38134.0</v>
      </c>
      <c r="I183" s="2">
        <v>10.3</v>
      </c>
      <c r="J183" s="2">
        <v>35831.0</v>
      </c>
      <c r="K183" s="2">
        <v>15.9</v>
      </c>
      <c r="L183" s="2">
        <v>82.4</v>
      </c>
      <c r="M183" s="2">
        <v>47.4</v>
      </c>
      <c r="N183" s="2">
        <v>6.5</v>
      </c>
    </row>
    <row r="184">
      <c r="A184" s="2">
        <v>60625.0</v>
      </c>
      <c r="B184" s="2" t="s">
        <v>14</v>
      </c>
      <c r="C184" s="2" t="s">
        <v>148</v>
      </c>
      <c r="D184" s="2">
        <f>53+199</f>
        <v>252</v>
      </c>
      <c r="E184" s="2">
        <v>65.0</v>
      </c>
      <c r="F184" s="2">
        <v>4.5</v>
      </c>
      <c r="G184" s="2">
        <v>14.3</v>
      </c>
      <c r="H184" s="2">
        <v>79157.0</v>
      </c>
      <c r="I184" s="2">
        <v>8.8</v>
      </c>
      <c r="J184" s="2">
        <v>81063.0</v>
      </c>
      <c r="K184" s="2">
        <v>15.9</v>
      </c>
      <c r="L184" s="2">
        <v>80.6</v>
      </c>
      <c r="M184" s="2">
        <v>67.7</v>
      </c>
      <c r="N184" s="2">
        <v>13.5</v>
      </c>
    </row>
    <row r="185">
      <c r="A185" s="2">
        <v>60626.0</v>
      </c>
      <c r="B185" s="2" t="s">
        <v>14</v>
      </c>
      <c r="C185" s="2" t="s">
        <v>148</v>
      </c>
      <c r="D185" s="2">
        <f>39+139</f>
        <v>178</v>
      </c>
      <c r="E185" s="2">
        <v>61.1</v>
      </c>
      <c r="F185" s="2">
        <v>24.2</v>
      </c>
      <c r="G185" s="2">
        <v>6.6</v>
      </c>
      <c r="H185" s="2">
        <v>50090.0</v>
      </c>
      <c r="I185" s="2">
        <v>9.6</v>
      </c>
      <c r="J185" s="2">
        <v>53970.0</v>
      </c>
      <c r="K185" s="2">
        <v>15.9</v>
      </c>
      <c r="L185" s="2">
        <v>83.8</v>
      </c>
      <c r="M185" s="2">
        <v>65.9</v>
      </c>
      <c r="N185" s="2">
        <v>21.9</v>
      </c>
    </row>
    <row r="186">
      <c r="A186" s="2">
        <v>60629.0</v>
      </c>
      <c r="B186" s="2" t="s">
        <v>14</v>
      </c>
      <c r="C186" s="2" t="s">
        <v>148</v>
      </c>
      <c r="D186" s="2">
        <f>54+223</f>
        <v>277</v>
      </c>
      <c r="E186" s="2">
        <v>35.8</v>
      </c>
      <c r="F186" s="2">
        <v>20.2</v>
      </c>
      <c r="G186" s="2">
        <v>0.5</v>
      </c>
      <c r="H186" s="2">
        <v>115104.0</v>
      </c>
      <c r="I186" s="2">
        <v>7.7</v>
      </c>
      <c r="J186" s="2">
        <v>52791.0</v>
      </c>
      <c r="K186" s="2">
        <v>15.9</v>
      </c>
      <c r="L186" s="2">
        <v>79.9</v>
      </c>
      <c r="M186" s="2">
        <v>57.4</v>
      </c>
      <c r="N186" s="2">
        <v>8.2</v>
      </c>
    </row>
    <row r="187">
      <c r="A187" s="2">
        <v>60630.0</v>
      </c>
      <c r="B187" s="2" t="s">
        <v>14</v>
      </c>
      <c r="C187" s="2" t="s">
        <v>148</v>
      </c>
      <c r="D187" s="2">
        <f>50+192</f>
        <v>242</v>
      </c>
      <c r="E187" s="2">
        <v>71.7</v>
      </c>
      <c r="F187" s="2">
        <v>1.4</v>
      </c>
      <c r="G187" s="2">
        <v>11.7</v>
      </c>
      <c r="H187" s="2">
        <v>57627.0</v>
      </c>
      <c r="I187" s="2">
        <v>13.2</v>
      </c>
      <c r="J187" s="2">
        <v>80338.0</v>
      </c>
      <c r="K187" s="2">
        <v>15.9</v>
      </c>
      <c r="L187" s="2">
        <v>86.8</v>
      </c>
      <c r="M187" s="2">
        <v>62.5</v>
      </c>
      <c r="N187" s="2">
        <v>12.0</v>
      </c>
    </row>
    <row r="188">
      <c r="A188" s="2">
        <v>60631.0</v>
      </c>
      <c r="B188" s="2" t="s">
        <v>14</v>
      </c>
      <c r="C188" s="2" t="s">
        <v>148</v>
      </c>
      <c r="D188" s="2">
        <f>38+136</f>
        <v>174</v>
      </c>
      <c r="E188" s="2">
        <v>91.4</v>
      </c>
      <c r="F188" s="2">
        <v>1.0</v>
      </c>
      <c r="G188" s="2">
        <v>2.6</v>
      </c>
      <c r="H188" s="2">
        <v>28238.0</v>
      </c>
      <c r="I188" s="2">
        <v>18.9</v>
      </c>
      <c r="J188" s="2">
        <v>96218.0</v>
      </c>
      <c r="K188" s="2">
        <v>15.9</v>
      </c>
      <c r="L188" s="2">
        <v>94.8</v>
      </c>
      <c r="M188" s="2">
        <v>58.0</v>
      </c>
      <c r="N188" s="2">
        <v>14.5</v>
      </c>
    </row>
    <row r="189">
      <c r="A189" s="2">
        <v>60632.0</v>
      </c>
      <c r="B189" s="2" t="s">
        <v>14</v>
      </c>
      <c r="C189" s="2" t="s">
        <v>148</v>
      </c>
      <c r="D189" s="2">
        <f>31+176</f>
        <v>207</v>
      </c>
      <c r="E189" s="2">
        <v>51.5</v>
      </c>
      <c r="F189" s="2">
        <v>1.7</v>
      </c>
      <c r="G189" s="2">
        <v>4.7</v>
      </c>
      <c r="H189" s="2">
        <v>91668.0</v>
      </c>
      <c r="I189" s="2">
        <v>8.3</v>
      </c>
      <c r="J189" s="2">
        <v>52566.0</v>
      </c>
      <c r="K189" s="2">
        <v>15.9</v>
      </c>
      <c r="L189" s="2">
        <v>75.5</v>
      </c>
      <c r="M189" s="2">
        <v>53.9</v>
      </c>
      <c r="N189" s="2">
        <v>6.2</v>
      </c>
    </row>
    <row r="190">
      <c r="A190" s="2">
        <v>60634.0</v>
      </c>
      <c r="B190" s="2" t="s">
        <v>14</v>
      </c>
      <c r="C190" s="2" t="s">
        <v>148</v>
      </c>
      <c r="D190" s="2">
        <f>252+50</f>
        <v>302</v>
      </c>
      <c r="E190" s="2">
        <v>79.3</v>
      </c>
      <c r="F190" s="2">
        <v>1.7</v>
      </c>
      <c r="G190" s="2">
        <v>4.6</v>
      </c>
      <c r="H190" s="2">
        <v>73382.0</v>
      </c>
      <c r="I190" s="2">
        <v>13.8</v>
      </c>
      <c r="J190" s="2">
        <v>72212.0</v>
      </c>
      <c r="K190" s="2">
        <v>15.9</v>
      </c>
      <c r="L190" s="2">
        <v>84.2</v>
      </c>
      <c r="M190" s="2">
        <v>61.1</v>
      </c>
      <c r="N190" s="2">
        <v>8.6</v>
      </c>
    </row>
    <row r="191">
      <c r="A191" s="2">
        <v>60636.0</v>
      </c>
      <c r="B191" s="2" t="s">
        <v>14</v>
      </c>
      <c r="C191" s="2" t="s">
        <v>148</v>
      </c>
      <c r="D191" s="2">
        <f>28+132</f>
        <v>160</v>
      </c>
      <c r="E191" s="2">
        <v>2.2</v>
      </c>
      <c r="F191" s="2">
        <v>91.4</v>
      </c>
      <c r="G191" s="2">
        <v>0.3</v>
      </c>
      <c r="H191" s="2">
        <v>35779.0</v>
      </c>
      <c r="I191" s="2">
        <v>15.0</v>
      </c>
      <c r="J191" s="2">
        <v>39577.0</v>
      </c>
      <c r="K191" s="2">
        <v>15.9</v>
      </c>
      <c r="L191" s="2">
        <v>81.0</v>
      </c>
      <c r="M191" s="2">
        <v>54.9</v>
      </c>
      <c r="N191" s="2">
        <v>10.4</v>
      </c>
    </row>
    <row r="192">
      <c r="A192" s="2">
        <v>60637.0</v>
      </c>
      <c r="B192" s="2" t="s">
        <v>14</v>
      </c>
      <c r="C192" s="2" t="s">
        <v>148</v>
      </c>
      <c r="D192" s="2">
        <f>43+187</f>
        <v>230</v>
      </c>
      <c r="E192" s="2">
        <v>15.4</v>
      </c>
      <c r="F192" s="2">
        <v>77.5</v>
      </c>
      <c r="G192" s="2">
        <v>4.0</v>
      </c>
      <c r="H192" s="2">
        <v>49158.0</v>
      </c>
      <c r="I192" s="2">
        <v>10.7</v>
      </c>
      <c r="J192" s="2">
        <v>53749.0</v>
      </c>
      <c r="K192" s="2">
        <v>15.9</v>
      </c>
      <c r="L192" s="2">
        <v>89.2</v>
      </c>
      <c r="M192" s="2">
        <v>53.9</v>
      </c>
      <c r="N192" s="2">
        <v>17.7</v>
      </c>
    </row>
    <row r="193">
      <c r="A193" s="2">
        <v>60638.0</v>
      </c>
      <c r="B193" s="2" t="s">
        <v>14</v>
      </c>
      <c r="C193" s="2" t="s">
        <v>148</v>
      </c>
      <c r="D193" s="2">
        <f>49+219</f>
        <v>268</v>
      </c>
      <c r="E193" s="2">
        <v>73.7</v>
      </c>
      <c r="F193" s="2">
        <v>3.0</v>
      </c>
      <c r="G193" s="2">
        <v>0.9</v>
      </c>
      <c r="H193" s="2">
        <v>57746.0</v>
      </c>
      <c r="I193" s="2">
        <v>14.2</v>
      </c>
      <c r="J193" s="2">
        <v>75639.0</v>
      </c>
      <c r="K193" s="2">
        <v>15.9</v>
      </c>
      <c r="L193" s="2">
        <v>89.5</v>
      </c>
      <c r="M193" s="2">
        <v>60.2</v>
      </c>
      <c r="N193" s="2">
        <v>4.8</v>
      </c>
    </row>
    <row r="194">
      <c r="A194" s="2">
        <v>60639.0</v>
      </c>
      <c r="B194" s="2" t="s">
        <v>14</v>
      </c>
      <c r="C194" s="2" t="s">
        <v>148</v>
      </c>
      <c r="D194" s="2">
        <f>44+218</f>
        <v>262</v>
      </c>
      <c r="E194" s="2">
        <v>34.0</v>
      </c>
      <c r="F194" s="2">
        <v>13.0</v>
      </c>
      <c r="G194" s="2">
        <v>1.0</v>
      </c>
      <c r="H194" s="2">
        <v>90211.0</v>
      </c>
      <c r="I194" s="2">
        <v>8.1</v>
      </c>
      <c r="J194" s="2">
        <v>51037.0</v>
      </c>
      <c r="K194" s="2">
        <v>15.9</v>
      </c>
      <c r="L194" s="2">
        <v>76.4</v>
      </c>
      <c r="M194" s="2">
        <v>59.9</v>
      </c>
      <c r="N194" s="2">
        <v>8.3</v>
      </c>
    </row>
    <row r="195">
      <c r="A195" s="2">
        <v>60640.0</v>
      </c>
      <c r="B195" s="2" t="s">
        <v>14</v>
      </c>
      <c r="C195" s="2" t="s">
        <v>148</v>
      </c>
      <c r="D195" s="2">
        <f>57+201</f>
        <v>258</v>
      </c>
      <c r="E195" s="2">
        <v>63.2</v>
      </c>
      <c r="F195" s="2">
        <v>18.7</v>
      </c>
      <c r="G195" s="2">
        <v>11.3</v>
      </c>
      <c r="H195" s="2">
        <v>67088.0</v>
      </c>
      <c r="I195" s="2">
        <v>12.1</v>
      </c>
      <c r="J195" s="2">
        <v>72798.0</v>
      </c>
      <c r="K195" s="2">
        <v>15.9</v>
      </c>
      <c r="L195" s="2">
        <v>86.3</v>
      </c>
      <c r="M195" s="2">
        <v>66.1</v>
      </c>
      <c r="N195" s="2">
        <v>20.0</v>
      </c>
    </row>
    <row r="196">
      <c r="A196" s="2">
        <v>60641.0</v>
      </c>
      <c r="B196" s="2" t="s">
        <v>14</v>
      </c>
      <c r="C196" s="2" t="s">
        <v>148</v>
      </c>
      <c r="D196" s="2">
        <f>46+205</f>
        <v>251</v>
      </c>
      <c r="E196" s="2">
        <v>64.7</v>
      </c>
      <c r="F196" s="2">
        <v>2.5</v>
      </c>
      <c r="G196" s="2">
        <v>4.4</v>
      </c>
      <c r="H196" s="2">
        <v>70642.0</v>
      </c>
      <c r="I196" s="2">
        <v>10.3</v>
      </c>
      <c r="J196" s="2">
        <v>69641.0</v>
      </c>
      <c r="K196" s="2">
        <v>15.9</v>
      </c>
      <c r="L196" s="2">
        <v>80.5</v>
      </c>
      <c r="M196" s="2">
        <v>65.9</v>
      </c>
      <c r="N196" s="2">
        <v>10.1</v>
      </c>
    </row>
    <row r="197">
      <c r="A197" s="2">
        <v>60642.0</v>
      </c>
      <c r="B197" s="2" t="s">
        <v>14</v>
      </c>
      <c r="C197" s="2" t="s">
        <v>148</v>
      </c>
      <c r="D197" s="2">
        <v>46.0</v>
      </c>
      <c r="E197" s="2">
        <v>73.7</v>
      </c>
      <c r="F197" s="2">
        <v>9.6</v>
      </c>
      <c r="G197" s="2">
        <v>5.1</v>
      </c>
      <c r="H197" s="2">
        <v>19508.0</v>
      </c>
      <c r="I197" s="2">
        <v>6.6</v>
      </c>
      <c r="J197" s="2">
        <v>107647.0</v>
      </c>
      <c r="K197" s="2">
        <v>15.9</v>
      </c>
      <c r="L197" s="2">
        <v>88.6</v>
      </c>
      <c r="M197" s="2">
        <v>78.8</v>
      </c>
      <c r="N197" s="2">
        <v>9.9</v>
      </c>
    </row>
    <row r="198">
      <c r="A198" s="2">
        <v>60643.0</v>
      </c>
      <c r="B198" s="2" t="s">
        <v>14</v>
      </c>
      <c r="C198" s="2" t="s">
        <v>148</v>
      </c>
      <c r="D198" s="2">
        <f>88+259</f>
        <v>347</v>
      </c>
      <c r="E198" s="2">
        <v>23.2</v>
      </c>
      <c r="F198" s="2">
        <v>72.8</v>
      </c>
      <c r="G198" s="2">
        <v>0.2</v>
      </c>
      <c r="H198" s="2">
        <v>50507.0</v>
      </c>
      <c r="I198" s="2">
        <v>18.3</v>
      </c>
      <c r="J198" s="2">
        <v>81467.0</v>
      </c>
      <c r="K198" s="2">
        <v>15.9</v>
      </c>
      <c r="L198" s="2">
        <v>92.5</v>
      </c>
      <c r="M198" s="2">
        <v>56.9</v>
      </c>
      <c r="N198" s="2">
        <v>23.7</v>
      </c>
    </row>
    <row r="199">
      <c r="A199" s="2">
        <v>60644.0</v>
      </c>
      <c r="B199" s="2" t="s">
        <v>14</v>
      </c>
      <c r="C199" s="2" t="s">
        <v>148</v>
      </c>
      <c r="D199" s="2">
        <f>48+181</f>
        <v>229</v>
      </c>
      <c r="E199" s="2">
        <v>3.4</v>
      </c>
      <c r="F199" s="2">
        <v>93.0</v>
      </c>
      <c r="G199" s="2">
        <v>0.0</v>
      </c>
      <c r="H199" s="2">
        <v>49645.0</v>
      </c>
      <c r="I199" s="2">
        <v>11.7</v>
      </c>
      <c r="J199" s="2">
        <v>40069.0</v>
      </c>
      <c r="K199" s="2">
        <v>15.9</v>
      </c>
      <c r="L199" s="2">
        <v>81.9</v>
      </c>
      <c r="M199" s="2">
        <v>52.1</v>
      </c>
      <c r="N199" s="2">
        <v>5.5</v>
      </c>
    </row>
    <row r="200">
      <c r="A200" s="2">
        <v>60645.0</v>
      </c>
      <c r="B200" s="2" t="s">
        <v>14</v>
      </c>
      <c r="C200" s="2" t="s">
        <v>148</v>
      </c>
      <c r="D200" s="2">
        <f>55+148</f>
        <v>203</v>
      </c>
      <c r="E200" s="2">
        <v>58.6</v>
      </c>
      <c r="F200" s="2">
        <v>17.8</v>
      </c>
      <c r="G200" s="2">
        <v>16.7</v>
      </c>
      <c r="H200" s="2">
        <v>47131.0</v>
      </c>
      <c r="I200" s="2">
        <v>11.8</v>
      </c>
      <c r="J200" s="2">
        <v>72310.0</v>
      </c>
      <c r="K200" s="2">
        <v>15.9</v>
      </c>
      <c r="L200" s="2">
        <v>83.4</v>
      </c>
      <c r="M200" s="2">
        <v>55.9</v>
      </c>
      <c r="N200" s="2">
        <v>17.7</v>
      </c>
    </row>
    <row r="201">
      <c r="A201" s="2">
        <v>60646.0</v>
      </c>
      <c r="B201" s="2" t="s">
        <v>14</v>
      </c>
      <c r="C201" s="2" t="s">
        <v>148</v>
      </c>
      <c r="D201" s="2">
        <f>24+153</f>
        <v>177</v>
      </c>
      <c r="E201" s="2">
        <v>84.8</v>
      </c>
      <c r="F201" s="2">
        <v>0.7</v>
      </c>
      <c r="G201" s="2">
        <v>10.2</v>
      </c>
      <c r="H201" s="2">
        <v>27454.0</v>
      </c>
      <c r="I201" s="2">
        <v>21.1</v>
      </c>
      <c r="J201" s="2">
        <v>106476.0</v>
      </c>
      <c r="K201" s="2">
        <v>15.9</v>
      </c>
      <c r="L201" s="2">
        <v>92.6</v>
      </c>
      <c r="M201" s="2">
        <v>57.1</v>
      </c>
      <c r="N201" s="2">
        <v>13.3</v>
      </c>
    </row>
    <row r="202">
      <c r="A202" s="2">
        <v>60647.0</v>
      </c>
      <c r="B202" s="2" t="s">
        <v>14</v>
      </c>
      <c r="C202" s="2" t="s">
        <v>148</v>
      </c>
      <c r="D202" s="2">
        <f>41+175</f>
        <v>216</v>
      </c>
      <c r="E202" s="2">
        <v>76.0</v>
      </c>
      <c r="F202" s="2">
        <v>6.5</v>
      </c>
      <c r="G202" s="2">
        <v>2.8</v>
      </c>
      <c r="H202" s="2">
        <v>88866.0</v>
      </c>
      <c r="I202" s="2">
        <v>6.6</v>
      </c>
      <c r="J202" s="2">
        <v>85794.0</v>
      </c>
      <c r="K202" s="2">
        <v>15.9</v>
      </c>
      <c r="L202" s="2">
        <v>82.9</v>
      </c>
      <c r="M202" s="2">
        <v>69.5</v>
      </c>
      <c r="N202" s="2">
        <v>9.7</v>
      </c>
    </row>
    <row r="203">
      <c r="A203" s="2">
        <v>60651.0</v>
      </c>
      <c r="B203" s="2" t="s">
        <v>14</v>
      </c>
      <c r="C203" s="2" t="s">
        <v>148</v>
      </c>
      <c r="D203" s="2">
        <f>58+185</f>
        <v>243</v>
      </c>
      <c r="E203" s="2">
        <v>14.0</v>
      </c>
      <c r="F203" s="2">
        <v>56.5</v>
      </c>
      <c r="G203" s="2">
        <v>0.5</v>
      </c>
      <c r="H203" s="2">
        <v>61759.0</v>
      </c>
      <c r="I203" s="2">
        <v>11.0</v>
      </c>
      <c r="J203" s="2">
        <v>46745.0</v>
      </c>
      <c r="K203" s="2">
        <v>15.9</v>
      </c>
      <c r="L203" s="2">
        <v>80.6</v>
      </c>
      <c r="M203" s="2">
        <v>56.6</v>
      </c>
      <c r="N203" s="2">
        <v>7.2</v>
      </c>
    </row>
    <row r="204">
      <c r="A204" s="2">
        <v>60652.0</v>
      </c>
      <c r="B204" s="2" t="s">
        <v>14</v>
      </c>
      <c r="C204" s="2" t="s">
        <v>148</v>
      </c>
      <c r="D204" s="2">
        <f>43+159</f>
        <v>202</v>
      </c>
      <c r="E204" s="2">
        <v>26.9</v>
      </c>
      <c r="F204" s="2">
        <v>47.5</v>
      </c>
      <c r="G204" s="2">
        <v>0.7</v>
      </c>
      <c r="H204" s="2">
        <v>43228.0</v>
      </c>
      <c r="I204" s="2">
        <v>10.1</v>
      </c>
      <c r="J204" s="2">
        <v>74409.0</v>
      </c>
      <c r="K204" s="2">
        <v>15.9</v>
      </c>
      <c r="L204" s="2">
        <v>88.6</v>
      </c>
      <c r="M204" s="2">
        <v>63.5</v>
      </c>
      <c r="N204" s="2">
        <v>10.4</v>
      </c>
    </row>
    <row r="205">
      <c r="A205" s="2">
        <v>60653.0</v>
      </c>
      <c r="B205" s="2" t="s">
        <v>14</v>
      </c>
      <c r="C205" s="2" t="s">
        <v>148</v>
      </c>
      <c r="D205" s="2">
        <f>32+131</f>
        <v>163</v>
      </c>
      <c r="E205" s="2">
        <v>5.1</v>
      </c>
      <c r="F205" s="2">
        <v>91.1</v>
      </c>
      <c r="G205" s="2">
        <v>1.2</v>
      </c>
      <c r="H205" s="2">
        <v>31045.0</v>
      </c>
      <c r="I205" s="2">
        <v>13.8</v>
      </c>
      <c r="J205" s="2">
        <v>46924.0</v>
      </c>
      <c r="K205" s="2">
        <v>15.9</v>
      </c>
      <c r="L205" s="2">
        <v>90.5</v>
      </c>
      <c r="M205" s="2">
        <v>62.9</v>
      </c>
      <c r="N205" s="2">
        <v>13.6</v>
      </c>
    </row>
    <row r="206">
      <c r="A206" s="2">
        <v>60654.0</v>
      </c>
      <c r="B206" s="2" t="s">
        <v>14</v>
      </c>
      <c r="C206" s="2" t="s">
        <v>148</v>
      </c>
      <c r="D206" s="2">
        <f>13+55</f>
        <v>68</v>
      </c>
      <c r="E206" s="2">
        <v>77.6</v>
      </c>
      <c r="F206" s="2">
        <v>5.3</v>
      </c>
      <c r="G206" s="2">
        <v>11.9</v>
      </c>
      <c r="H206" s="2">
        <v>17328.0</v>
      </c>
      <c r="I206" s="2">
        <v>3.8</v>
      </c>
      <c r="J206" s="2">
        <v>137609.0</v>
      </c>
      <c r="K206" s="2">
        <v>15.9</v>
      </c>
      <c r="L206" s="2">
        <v>95.3</v>
      </c>
      <c r="M206" s="2">
        <v>83.4</v>
      </c>
      <c r="N206" s="2">
        <v>12.0</v>
      </c>
    </row>
    <row r="207">
      <c r="A207" s="2">
        <v>60655.0</v>
      </c>
      <c r="B207" s="2" t="s">
        <v>14</v>
      </c>
      <c r="C207" s="2" t="s">
        <v>148</v>
      </c>
      <c r="D207" s="2">
        <f>35+117</f>
        <v>152</v>
      </c>
      <c r="E207" s="2">
        <v>89.2</v>
      </c>
      <c r="F207" s="2">
        <v>6.5</v>
      </c>
      <c r="G207" s="2">
        <v>1.5</v>
      </c>
      <c r="H207" s="2">
        <v>28741.0</v>
      </c>
      <c r="I207" s="2">
        <v>11.6</v>
      </c>
      <c r="J207" s="2">
        <v>102480.0</v>
      </c>
      <c r="K207" s="2">
        <v>15.9</v>
      </c>
      <c r="L207" s="2">
        <v>96.8</v>
      </c>
      <c r="M207" s="2">
        <v>61.2</v>
      </c>
      <c r="N207" s="2">
        <v>13.6</v>
      </c>
    </row>
    <row r="208">
      <c r="A208" s="2">
        <v>60656.0</v>
      </c>
      <c r="B208" s="2" t="s">
        <v>14</v>
      </c>
      <c r="C208" s="2" t="s">
        <v>148</v>
      </c>
      <c r="D208" s="2">
        <f>103+29</f>
        <v>132</v>
      </c>
      <c r="E208" s="2">
        <v>84.0</v>
      </c>
      <c r="F208" s="2">
        <v>1.2</v>
      </c>
      <c r="G208" s="2">
        <v>7.3</v>
      </c>
      <c r="H208" s="2">
        <v>27926.0</v>
      </c>
      <c r="I208" s="2">
        <v>16.7</v>
      </c>
      <c r="J208" s="2">
        <v>75457.0</v>
      </c>
      <c r="K208" s="2">
        <v>15.9</v>
      </c>
      <c r="L208" s="2">
        <v>89.7</v>
      </c>
      <c r="M208" s="2">
        <v>60.2</v>
      </c>
      <c r="N208" s="2">
        <v>10.2</v>
      </c>
    </row>
    <row r="209">
      <c r="A209" s="2">
        <v>60657.0</v>
      </c>
      <c r="B209" s="2" t="s">
        <v>14</v>
      </c>
      <c r="C209" s="2" t="s">
        <v>148</v>
      </c>
      <c r="D209" s="2">
        <f>60+180</f>
        <v>240</v>
      </c>
      <c r="E209" s="2">
        <v>86.6</v>
      </c>
      <c r="F209" s="2">
        <v>2.6</v>
      </c>
      <c r="G209" s="2">
        <v>6.9</v>
      </c>
      <c r="H209" s="2">
        <v>70105.0</v>
      </c>
      <c r="I209" s="2">
        <v>7.8</v>
      </c>
      <c r="J209" s="2">
        <v>124909.0</v>
      </c>
      <c r="K209" s="2">
        <v>15.9</v>
      </c>
      <c r="L209" s="2">
        <v>95.0</v>
      </c>
      <c r="M209" s="2">
        <v>80.4</v>
      </c>
      <c r="N209" s="2">
        <v>12.7</v>
      </c>
    </row>
    <row r="210">
      <c r="A210" s="2">
        <v>60659.0</v>
      </c>
      <c r="B210" s="2" t="s">
        <v>14</v>
      </c>
      <c r="C210" s="2" t="s">
        <v>148</v>
      </c>
      <c r="D210" s="2">
        <f>130+30</f>
        <v>160</v>
      </c>
      <c r="E210" s="2">
        <v>55.1</v>
      </c>
      <c r="F210" s="2">
        <v>8.3</v>
      </c>
      <c r="G210" s="2">
        <v>27.7</v>
      </c>
      <c r="H210" s="2">
        <v>38995.0</v>
      </c>
      <c r="I210" s="2">
        <v>11.8</v>
      </c>
      <c r="J210" s="2">
        <v>68301.0</v>
      </c>
      <c r="K210" s="2">
        <v>15.9</v>
      </c>
      <c r="L210" s="2">
        <v>83.1</v>
      </c>
      <c r="M210" s="2">
        <v>61.7</v>
      </c>
      <c r="N210" s="2">
        <v>15.5</v>
      </c>
    </row>
    <row r="211">
      <c r="A211" s="2">
        <v>60660.0</v>
      </c>
      <c r="B211" s="2" t="s">
        <v>14</v>
      </c>
      <c r="C211" s="2" t="s">
        <v>148</v>
      </c>
      <c r="D211" s="2">
        <f>34+142</f>
        <v>176</v>
      </c>
      <c r="E211" s="2">
        <v>67.8</v>
      </c>
      <c r="F211" s="2">
        <v>14.0</v>
      </c>
      <c r="G211" s="2">
        <v>12.3</v>
      </c>
      <c r="H211" s="2">
        <v>41490.0</v>
      </c>
      <c r="I211" s="2">
        <v>12.5</v>
      </c>
      <c r="J211" s="2">
        <v>63486.0</v>
      </c>
      <c r="K211" s="2">
        <v>15.9</v>
      </c>
      <c r="L211" s="2">
        <v>84.5</v>
      </c>
      <c r="M211" s="2">
        <v>62.6</v>
      </c>
      <c r="N211" s="2">
        <v>20.6</v>
      </c>
    </row>
    <row r="212">
      <c r="A212" s="2">
        <v>60661.0</v>
      </c>
      <c r="B212" s="2" t="s">
        <v>14</v>
      </c>
      <c r="C212" s="2" t="s">
        <v>148</v>
      </c>
      <c r="D212" s="2">
        <v>30.0</v>
      </c>
      <c r="E212" s="2">
        <v>63.0</v>
      </c>
      <c r="F212" s="2">
        <v>4.5</v>
      </c>
      <c r="G212" s="2">
        <v>30.1</v>
      </c>
      <c r="H212" s="2">
        <v>9343.0</v>
      </c>
      <c r="I212" s="2">
        <v>2.2</v>
      </c>
      <c r="J212" s="2">
        <v>129792.0</v>
      </c>
      <c r="K212" s="2">
        <v>15.9</v>
      </c>
      <c r="L212" s="2">
        <v>97.0</v>
      </c>
      <c r="M212" s="2">
        <v>79.7</v>
      </c>
      <c r="N212" s="2">
        <v>10.4</v>
      </c>
    </row>
    <row r="213">
      <c r="A213" s="2">
        <v>60706.0</v>
      </c>
      <c r="B213" s="2" t="s">
        <v>14</v>
      </c>
      <c r="C213" s="2" t="s">
        <v>149</v>
      </c>
      <c r="D213" s="2">
        <f>115+19</f>
        <v>134</v>
      </c>
      <c r="E213" s="2">
        <v>90.6</v>
      </c>
      <c r="F213" s="2">
        <v>0.5</v>
      </c>
      <c r="G213" s="2">
        <v>6.4</v>
      </c>
      <c r="H213" s="2">
        <v>23604.0</v>
      </c>
      <c r="I213" s="2">
        <v>22.5</v>
      </c>
      <c r="J213" s="2">
        <v>70224.0</v>
      </c>
      <c r="K213" s="2">
        <v>15.9</v>
      </c>
      <c r="L213" s="2">
        <v>88.5</v>
      </c>
      <c r="M213" s="2">
        <v>52.9</v>
      </c>
      <c r="N213" s="2">
        <v>9.8</v>
      </c>
    </row>
    <row r="214">
      <c r="A214" s="2">
        <v>60707.0</v>
      </c>
      <c r="B214" s="2" t="s">
        <v>14</v>
      </c>
      <c r="C214" s="2" t="s">
        <v>150</v>
      </c>
      <c r="D214" s="2">
        <f>31+161</f>
        <v>192</v>
      </c>
      <c r="E214" s="2">
        <v>71.8</v>
      </c>
      <c r="F214" s="2">
        <v>10.0</v>
      </c>
      <c r="G214" s="2">
        <v>3.4</v>
      </c>
      <c r="H214" s="2">
        <v>43451.0</v>
      </c>
      <c r="I214" s="2">
        <v>13.8</v>
      </c>
      <c r="J214" s="2">
        <v>72451.0</v>
      </c>
      <c r="K214" s="2">
        <v>15.9</v>
      </c>
      <c r="L214" s="2">
        <v>86.7</v>
      </c>
      <c r="M214" s="2">
        <v>59.3</v>
      </c>
      <c r="N214" s="2">
        <v>7.0</v>
      </c>
    </row>
    <row r="215">
      <c r="A215" s="2">
        <v>60712.0</v>
      </c>
      <c r="B215" s="2" t="s">
        <v>14</v>
      </c>
      <c r="C215" s="2" t="s">
        <v>151</v>
      </c>
      <c r="D215" s="2">
        <f>20+74</f>
        <v>94</v>
      </c>
      <c r="E215" s="2">
        <v>60.5</v>
      </c>
      <c r="F215" s="2">
        <v>2.1</v>
      </c>
      <c r="G215" s="2">
        <v>35.4</v>
      </c>
      <c r="H215" s="2">
        <v>12637.0</v>
      </c>
      <c r="I215" s="2">
        <v>23.1</v>
      </c>
      <c r="J215" s="2">
        <v>116744.0</v>
      </c>
      <c r="K215" s="2">
        <v>15.9</v>
      </c>
      <c r="L215" s="2">
        <v>91.7</v>
      </c>
      <c r="M215" s="2">
        <v>53.3</v>
      </c>
      <c r="N215" s="2">
        <v>22.8</v>
      </c>
    </row>
    <row r="216">
      <c r="A216" s="2">
        <v>60714.0</v>
      </c>
      <c r="B216" s="2" t="s">
        <v>14</v>
      </c>
      <c r="C216" s="2" t="s">
        <v>152</v>
      </c>
      <c r="D216" s="2">
        <f>27+158</f>
        <v>185</v>
      </c>
      <c r="E216" s="2">
        <v>76.4</v>
      </c>
      <c r="F216" s="2">
        <v>3.1</v>
      </c>
      <c r="G216" s="2">
        <v>16.7</v>
      </c>
      <c r="H216" s="2">
        <v>29730.0</v>
      </c>
      <c r="I216" s="2">
        <v>25.8</v>
      </c>
      <c r="J216" s="2">
        <v>72458.0</v>
      </c>
      <c r="K216" s="2">
        <v>15.9</v>
      </c>
      <c r="L216" s="2">
        <v>88.1</v>
      </c>
      <c r="M216" s="2">
        <v>48.1</v>
      </c>
      <c r="N216" s="2">
        <v>25.9</v>
      </c>
    </row>
    <row r="217">
      <c r="A217" s="2">
        <v>60803.0</v>
      </c>
      <c r="B217" s="2" t="s">
        <v>14</v>
      </c>
      <c r="C217" s="2" t="s">
        <v>153</v>
      </c>
      <c r="D217" s="2">
        <v>91.0</v>
      </c>
      <c r="E217" s="2">
        <v>68.8</v>
      </c>
      <c r="F217" s="2">
        <v>17.2</v>
      </c>
      <c r="G217" s="2">
        <v>0.6</v>
      </c>
      <c r="H217" s="2">
        <v>22762.0</v>
      </c>
      <c r="I217" s="2">
        <v>12.2</v>
      </c>
      <c r="J217" s="2">
        <v>62212.0</v>
      </c>
      <c r="K217" s="2">
        <v>15.9</v>
      </c>
      <c r="L217" s="2">
        <v>90.5</v>
      </c>
      <c r="M217" s="2">
        <v>64.4</v>
      </c>
      <c r="N217" s="2">
        <v>19.0</v>
      </c>
    </row>
    <row r="218">
      <c r="A218" s="2">
        <v>60804.0</v>
      </c>
      <c r="B218" s="2" t="s">
        <v>14</v>
      </c>
      <c r="C218" s="2" t="s">
        <v>154</v>
      </c>
      <c r="D218" s="2">
        <f>37+125</f>
        <v>162</v>
      </c>
      <c r="E218" s="2">
        <v>44.4</v>
      </c>
      <c r="F218" s="2">
        <v>4.0</v>
      </c>
      <c r="G218" s="2">
        <v>0.6</v>
      </c>
      <c r="H218" s="2">
        <v>83972.0</v>
      </c>
      <c r="I218" s="2">
        <v>6.6</v>
      </c>
      <c r="J218" s="2">
        <v>53811.0</v>
      </c>
      <c r="K218" s="2">
        <v>15.9</v>
      </c>
      <c r="L218" s="2">
        <v>77.0</v>
      </c>
      <c r="M218" s="2">
        <v>56.0</v>
      </c>
      <c r="N218" s="2">
        <v>2.6</v>
      </c>
    </row>
    <row r="219">
      <c r="A219" s="2">
        <v>60805.0</v>
      </c>
      <c r="B219" s="2" t="s">
        <v>14</v>
      </c>
      <c r="C219" s="2" t="s">
        <v>155</v>
      </c>
      <c r="D219" s="2">
        <f>12+88</f>
        <v>100</v>
      </c>
      <c r="E219" s="2">
        <v>70.9</v>
      </c>
      <c r="F219" s="2">
        <v>23.8</v>
      </c>
      <c r="G219" s="2">
        <v>0.7</v>
      </c>
      <c r="H219" s="2">
        <v>19849.0</v>
      </c>
      <c r="I219" s="2">
        <v>13.4</v>
      </c>
      <c r="J219" s="2">
        <v>81904.0</v>
      </c>
      <c r="K219" s="2">
        <v>15.9</v>
      </c>
      <c r="L219" s="2">
        <v>95.1</v>
      </c>
      <c r="M219" s="2">
        <v>61.7</v>
      </c>
      <c r="N219" s="2">
        <v>12.2</v>
      </c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printOptions/>
  <pageMargins bottom="0.75" footer="0.0" header="0.0" left="0.7" right="0.7" top="0.75"/>
  <pageSetup orientation="landscape"/>
  <drawing r:id="rId1"/>
</worksheet>
</file>