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aselqumsiyeh/Development/prop_analyze/"/>
    </mc:Choice>
  </mc:AlternateContent>
  <bookViews>
    <workbookView xWindow="7020" yWindow="18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I1" i="1"/>
  <c r="I3" i="1"/>
  <c r="I18" i="1"/>
  <c r="I17" i="1"/>
  <c r="I16" i="1"/>
  <c r="I4" i="1"/>
  <c r="I15" i="1"/>
  <c r="I14" i="1"/>
  <c r="B6" i="1"/>
  <c r="I2" i="1"/>
  <c r="I10" i="1"/>
  <c r="B10" i="1"/>
  <c r="I5" i="1"/>
  <c r="I9" i="1"/>
  <c r="I8" i="1"/>
  <c r="I7" i="1"/>
  <c r="I6" i="1"/>
</calcChain>
</file>

<file path=xl/sharedStrings.xml><?xml version="1.0" encoding="utf-8"?>
<sst xmlns="http://schemas.openxmlformats.org/spreadsheetml/2006/main" count="45" uniqueCount="40">
  <si>
    <t>Asking Price</t>
  </si>
  <si>
    <t>Fixed-Landlord</t>
  </si>
  <si>
    <t>Units</t>
  </si>
  <si>
    <t>Gross Income</t>
  </si>
  <si>
    <t>Closing Costs</t>
  </si>
  <si>
    <t>Gross Rent (M)</t>
  </si>
  <si>
    <t>P&amp;I (M)</t>
  </si>
  <si>
    <t>Renovation Budget</t>
  </si>
  <si>
    <t>Other income (M)</t>
  </si>
  <si>
    <t>Total Operating Expenses (M)</t>
  </si>
  <si>
    <t>ARV</t>
  </si>
  <si>
    <t>Electricity (M)</t>
  </si>
  <si>
    <t>NOI (M)</t>
  </si>
  <si>
    <t>Down Payment (%)</t>
  </si>
  <si>
    <t>Gas (M)</t>
  </si>
  <si>
    <t>Cash Flow (M)</t>
  </si>
  <si>
    <t>Loan Amount</t>
  </si>
  <si>
    <t>Water (M)</t>
  </si>
  <si>
    <t>Cash Flow Per Unit (M)</t>
  </si>
  <si>
    <t>Loan Points (%)</t>
  </si>
  <si>
    <t>Sewer (M)</t>
  </si>
  <si>
    <t>Cap Rate (%)</t>
  </si>
  <si>
    <t>Loan Interest (%)</t>
  </si>
  <si>
    <t>Garbage (M)</t>
  </si>
  <si>
    <t>Loan Constant</t>
  </si>
  <si>
    <t>Amortized years</t>
  </si>
  <si>
    <t>HOAs (M)</t>
  </si>
  <si>
    <t>COCR</t>
  </si>
  <si>
    <t>Total Cash Needed</t>
  </si>
  <si>
    <t>Insurance (Y)</t>
  </si>
  <si>
    <t>Debt Coverage</t>
  </si>
  <si>
    <t>Property Taxes (Y)</t>
  </si>
  <si>
    <t>Other Expenses (M)</t>
  </si>
  <si>
    <t>Variable Landlord</t>
  </si>
  <si>
    <t>Experiment Max Offer Price</t>
  </si>
  <si>
    <t>Vacancy %</t>
  </si>
  <si>
    <t>Repairs and MT %</t>
  </si>
  <si>
    <t>CapEx %</t>
  </si>
  <si>
    <t>Prop Management %</t>
  </si>
  <si>
    <t>Generated by prop_analyze.py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</si>
</sst>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0.000%"/>
    <numFmt numFmtId="166" formatCode="0.0%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11"/>
      <color rgb="FF000000"/>
      <name val="Inconsolata"/>
    </font>
    <font>
      <u/>
      <sz val="10"/>
      <color rgb="FF0000FF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>
      <alignment horizontal="right"/>
    </xf>
    <xf numFmtId="164" fontId="1" fillId="2" borderId="0" xfId="0" applyNumberFormat="1" applyFont="1" applyFill="1"/>
    <xf numFmtId="0" fontId="2" fillId="3" borderId="0" xfId="0" applyFont="1" applyFill="1"/>
    <xf numFmtId="164" fontId="1" fillId="0" borderId="0" xfId="0" applyNumberFormat="1" applyFont="1" applyAlignment="1">
      <alignment horizontal="right"/>
    </xf>
    <xf numFmtId="10" fontId="1" fillId="0" borderId="0" xfId="0" applyNumberFormat="1" applyFont="1" applyAlignment="1"/>
    <xf numFmtId="164" fontId="1" fillId="0" borderId="0" xfId="0" applyNumberFormat="1" applyFont="1"/>
    <xf numFmtId="165" fontId="1" fillId="0" borderId="0" xfId="0" applyNumberFormat="1" applyFont="1" applyAlignment="1"/>
    <xf numFmtId="10" fontId="1" fillId="2" borderId="0" xfId="0" applyNumberFormat="1" applyFont="1" applyFill="1"/>
    <xf numFmtId="10" fontId="1" fillId="0" borderId="0" xfId="0" applyNumberFormat="1" applyFont="1"/>
    <xf numFmtId="4" fontId="1" fillId="0" borderId="0" xfId="0" applyNumberFormat="1" applyFont="1" applyAlignment="1"/>
    <xf numFmtId="166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1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20" zoomScaleNormal="120" zoomScalePageLayoutView="120" workbookViewId="0">
      <selection activeCell="C8" sqref="C8"/>
    </sheetView>
  </sheetViews>
  <sheetFormatPr baseColWidth="10" defaultRowHeight="16" x14ac:dyDescent="0.2"/>
  <cols>
    <col min="1" max="1" width="19.1640625" customWidth="1"/>
    <col min="2" max="2" width="16.5" customWidth="1"/>
    <col min="4" max="4" width="17.83203125" customWidth="1"/>
    <col min="5" max="5" width="17.5" customWidth="1"/>
    <col min="6" max="6" width="11.5" customWidth="1"/>
    <col min="7" max="7" width="10.83203125" customWidth="1"/>
    <col min="8" max="8" width="25.83203125" customWidth="1"/>
  </cols>
  <sheetData>
    <row r="1" spans="1:10" x14ac:dyDescent="0.2">
      <c r="A1" s="1" t="s">
        <v>0</v>
      </c>
      <c r="B1" s="2"/>
      <c r="C1" s="3"/>
      <c r="D1" s="1" t="s">
        <v>1</v>
      </c>
      <c r="E1" s="1" t="s">
        <v>2</v>
      </c>
      <c r="F1" s="4"/>
      <c r="G1" s="3"/>
      <c r="H1" s="1" t="s">
        <v>3</v>
      </c>
      <c r="I1" s="5">
        <f>F2+F3</f>
        <v>0</v>
      </c>
      <c r="J1" s="6"/>
    </row>
    <row r="2" spans="1:10" x14ac:dyDescent="0.2">
      <c r="A2" s="1" t="s">
        <v>4</v>
      </c>
      <c r="B2" s="2"/>
      <c r="C2" s="3"/>
      <c r="D2" s="1"/>
      <c r="E2" s="1" t="s">
        <v>5</v>
      </c>
      <c r="F2" s="7"/>
      <c r="G2" s="3"/>
      <c r="H2" s="1" t="s">
        <v>6</v>
      </c>
      <c r="I2" s="5" t="e">
        <f>((B8/12)*B6)/(1-(1+(B8/12))^(-12*B9))</f>
        <v>#DIV/0!</v>
      </c>
      <c r="J2" s="3"/>
    </row>
    <row r="3" spans="1:10" x14ac:dyDescent="0.2">
      <c r="A3" s="1" t="s">
        <v>7</v>
      </c>
      <c r="B3" s="2"/>
      <c r="C3" s="3"/>
      <c r="D3" s="1"/>
      <c r="E3" s="1" t="s">
        <v>8</v>
      </c>
      <c r="F3" s="7"/>
      <c r="G3" s="3"/>
      <c r="H3" s="1" t="s">
        <v>9</v>
      </c>
      <c r="I3" s="5">
        <f>SUM(F4:F9, F10/12, F11/12, F12, F2*F14, F2*F15, F2*F16, F2*F17)</f>
        <v>0</v>
      </c>
      <c r="J3" s="3"/>
    </row>
    <row r="4" spans="1:10" x14ac:dyDescent="0.2">
      <c r="A4" s="1" t="s">
        <v>10</v>
      </c>
      <c r="B4" s="2">
        <f>B1</f>
        <v>0</v>
      </c>
      <c r="C4" s="3"/>
      <c r="D4" s="1"/>
      <c r="E4" s="1" t="s">
        <v>11</v>
      </c>
      <c r="F4" s="7"/>
      <c r="G4" s="3"/>
      <c r="H4" s="1" t="s">
        <v>12</v>
      </c>
      <c r="I4" s="5">
        <f>I1-I3</f>
        <v>0</v>
      </c>
      <c r="J4" s="3"/>
    </row>
    <row r="5" spans="1:10" x14ac:dyDescent="0.2">
      <c r="A5" s="1" t="s">
        <v>13</v>
      </c>
      <c r="B5" s="8"/>
      <c r="C5" s="3"/>
      <c r="D5" s="1"/>
      <c r="E5" s="1" t="s">
        <v>14</v>
      </c>
      <c r="F5" s="7"/>
      <c r="G5" s="3"/>
      <c r="H5" s="1" t="s">
        <v>15</v>
      </c>
      <c r="I5" s="5" t="e">
        <f>I4-I2</f>
        <v>#DIV/0!</v>
      </c>
      <c r="J5" s="3"/>
    </row>
    <row r="6" spans="1:10" x14ac:dyDescent="0.2">
      <c r="A6" s="1" t="s">
        <v>16</v>
      </c>
      <c r="B6" s="5">
        <f>B1*(1-B5)</f>
        <v>0</v>
      </c>
      <c r="C6" s="3"/>
      <c r="D6" s="1"/>
      <c r="E6" s="1" t="s">
        <v>17</v>
      </c>
      <c r="F6" s="7"/>
      <c r="G6" s="3"/>
      <c r="H6" s="1" t="s">
        <v>18</v>
      </c>
      <c r="I6" s="9" t="e">
        <f>I5/F1</f>
        <v>#DIV/0!</v>
      </c>
      <c r="J6" s="1"/>
    </row>
    <row r="7" spans="1:10" x14ac:dyDescent="0.2">
      <c r="A7" s="1" t="s">
        <v>19</v>
      </c>
      <c r="B7" s="10">
        <v>1.25E-3</v>
      </c>
      <c r="C7" s="3"/>
      <c r="D7" s="1"/>
      <c r="E7" s="1" t="s">
        <v>20</v>
      </c>
      <c r="F7" s="7"/>
      <c r="G7" s="3"/>
      <c r="H7" s="1" t="s">
        <v>21</v>
      </c>
      <c r="I7" s="11" t="e">
        <f>I4*12/B6</f>
        <v>#DIV/0!</v>
      </c>
      <c r="J7" s="3"/>
    </row>
    <row r="8" spans="1:10" x14ac:dyDescent="0.2">
      <c r="A8" s="1" t="s">
        <v>22</v>
      </c>
      <c r="B8" s="8"/>
      <c r="C8" s="3"/>
      <c r="D8" s="1"/>
      <c r="E8" s="1" t="s">
        <v>23</v>
      </c>
      <c r="F8" s="7"/>
      <c r="G8" s="3"/>
      <c r="H8" s="1" t="s">
        <v>24</v>
      </c>
      <c r="I8" s="12" t="e">
        <f>I2*12/B6</f>
        <v>#DIV/0!</v>
      </c>
      <c r="J8" s="1"/>
    </row>
    <row r="9" spans="1:10" x14ac:dyDescent="0.2">
      <c r="A9" s="1" t="s">
        <v>25</v>
      </c>
      <c r="B9" s="1"/>
      <c r="C9" s="3"/>
      <c r="D9" s="1"/>
      <c r="E9" s="1" t="s">
        <v>26</v>
      </c>
      <c r="F9" s="7"/>
      <c r="G9" s="3"/>
      <c r="H9" s="1" t="s">
        <v>27</v>
      </c>
      <c r="I9" s="12" t="e">
        <f>I5*12/B10</f>
        <v>#DIV/0!</v>
      </c>
      <c r="J9" s="1"/>
    </row>
    <row r="10" spans="1:10" x14ac:dyDescent="0.2">
      <c r="A10" s="1" t="s">
        <v>28</v>
      </c>
      <c r="B10" s="5">
        <f>B2+B3+B1*B5+B6*B7</f>
        <v>0</v>
      </c>
      <c r="C10" s="3"/>
      <c r="D10" s="1"/>
      <c r="E10" s="1" t="s">
        <v>29</v>
      </c>
      <c r="F10" s="7"/>
      <c r="G10" s="3"/>
      <c r="H10" s="1" t="s">
        <v>30</v>
      </c>
      <c r="I10" s="13" t="e">
        <f>I4/I2</f>
        <v>#DIV/0!</v>
      </c>
      <c r="J10" s="4"/>
    </row>
    <row r="11" spans="1:10" x14ac:dyDescent="0.2">
      <c r="A11" s="3"/>
      <c r="B11" s="3"/>
      <c r="C11" s="3"/>
      <c r="D11" s="1"/>
      <c r="E11" s="1" t="s">
        <v>31</v>
      </c>
      <c r="F11" s="7"/>
      <c r="G11" s="3"/>
      <c r="H11" s="1"/>
      <c r="I11" s="3"/>
      <c r="J11" s="3"/>
    </row>
    <row r="12" spans="1:10" x14ac:dyDescent="0.2">
      <c r="A12" s="1"/>
      <c r="B12" s="3"/>
      <c r="C12" s="3"/>
      <c r="D12" s="1"/>
      <c r="E12" s="1" t="s">
        <v>32</v>
      </c>
      <c r="F12" s="7"/>
      <c r="G12" s="3"/>
      <c r="H12" s="1"/>
      <c r="I12" s="3"/>
      <c r="J12" s="3"/>
    </row>
    <row r="13" spans="1:10" x14ac:dyDescent="0.2">
      <c r="A13" s="1"/>
      <c r="B13" s="3"/>
      <c r="C13" s="3"/>
      <c r="D13" s="1" t="s">
        <v>33</v>
      </c>
      <c r="E13" s="1"/>
      <c r="F13" s="1"/>
      <c r="G13" s="3"/>
      <c r="H13" s="1" t="s">
        <v>34</v>
      </c>
      <c r="I13" s="2"/>
      <c r="J13" s="3"/>
    </row>
    <row r="14" spans="1:10" x14ac:dyDescent="0.2">
      <c r="A14" s="1"/>
      <c r="B14" s="3"/>
      <c r="C14" s="3"/>
      <c r="D14" s="1"/>
      <c r="E14" s="1" t="s">
        <v>35</v>
      </c>
      <c r="F14" s="14"/>
      <c r="G14" s="3"/>
      <c r="H14" s="1" t="s">
        <v>18</v>
      </c>
      <c r="I14" s="9" t="e">
        <f>(I1-I3-((B8/12)*I13*(1-B5))/(1-(1+(B8/12))^(-12*B9)))/F1</f>
        <v>#DIV/0!</v>
      </c>
      <c r="J14" s="3"/>
    </row>
    <row r="15" spans="1:10" x14ac:dyDescent="0.2">
      <c r="A15" s="1"/>
      <c r="B15" s="3"/>
      <c r="C15" s="3"/>
      <c r="D15" s="1"/>
      <c r="E15" s="1" t="s">
        <v>36</v>
      </c>
      <c r="F15" s="15"/>
      <c r="G15" s="3"/>
      <c r="H15" s="1" t="s">
        <v>21</v>
      </c>
      <c r="I15" s="11" t="e">
        <f>I4*12/(I13*(1-B5))</f>
        <v>#DIV/0!</v>
      </c>
      <c r="J15" s="3"/>
    </row>
    <row r="16" spans="1:10" x14ac:dyDescent="0.2">
      <c r="A16" s="1"/>
      <c r="B16" s="3"/>
      <c r="C16" s="3"/>
      <c r="D16" s="1"/>
      <c r="E16" s="1" t="s">
        <v>37</v>
      </c>
      <c r="F16" s="15"/>
      <c r="G16" s="3"/>
      <c r="H16" s="1" t="s">
        <v>24</v>
      </c>
      <c r="I16" s="12" t="e">
        <f>(((B8/12)*(I13*(1-B5)))/(1-(1+(B8/12))^(-12*B9))*12)/(I13*(1-B5))</f>
        <v>#DIV/0!</v>
      </c>
      <c r="J16" s="3"/>
    </row>
    <row r="17" spans="1:10" x14ac:dyDescent="0.2">
      <c r="A17" s="3"/>
      <c r="B17" s="3"/>
      <c r="C17" s="3"/>
      <c r="D17" s="1"/>
      <c r="E17" s="1" t="s">
        <v>38</v>
      </c>
      <c r="F17" s="15"/>
      <c r="G17" s="3"/>
      <c r="H17" s="1" t="s">
        <v>27</v>
      </c>
      <c r="I17" s="12" t="e">
        <f>((I1-I3-((B8/12)*I13*(1-B5))/(1-(1+(B8/12))^(-12*B9)))*12)/(B2+B3+I13*B5+(I13*(1-B5))*B7)</f>
        <v>#DIV/0!</v>
      </c>
      <c r="J17" s="3"/>
    </row>
    <row r="18" spans="1:10" x14ac:dyDescent="0.2">
      <c r="A18" s="3"/>
      <c r="B18" s="3"/>
      <c r="C18" s="3"/>
      <c r="D18" s="3"/>
      <c r="E18" s="3"/>
      <c r="F18" s="3"/>
      <c r="G18" s="3"/>
      <c r="H18" s="1" t="s">
        <v>30</v>
      </c>
      <c r="I18" s="13" t="e">
        <f>(I1-I3)/(((B8/12)*I13*(1-B5))/(1-(1+(B8/12))^(-12*B9)))</f>
        <v>#DIV/0!</v>
      </c>
      <c r="J18" s="3"/>
    </row>
    <row r="19" spans="1:1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16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17" t="s">
        <v>39</v>
      </c>
      <c r="B23" s="17"/>
      <c r="C23" s="3"/>
      <c r="D23" s="3"/>
      <c r="E23" s="3"/>
      <c r="F23" s="3"/>
      <c r="G23" s="3"/>
      <c r="H23" s="3"/>
      <c r="I23" s="3"/>
      <c r="J23" s="3"/>
    </row>
  </sheetData>
  <mergeCells count="1">
    <mergeCell ref="A23:B23"/>
  </mergeCells>
  <conditionalFormatting sqref="I8">
    <cfRule type="expression" dxfId="11" priority="1">
      <formula>IF((I8+1%)&lt;I7, TRUE, FALSE)</formula>
    </cfRule>
  </conditionalFormatting>
  <conditionalFormatting sqref="I8">
    <cfRule type="expression" dxfId="10" priority="2">
      <formula>IF((I8+1%)&gt;=I7, TRUE, FALSE)</formula>
    </cfRule>
  </conditionalFormatting>
  <conditionalFormatting sqref="I6 I14">
    <cfRule type="cellIs" dxfId="9" priority="3" operator="greaterThan">
      <formula>200</formula>
    </cfRule>
  </conditionalFormatting>
  <conditionalFormatting sqref="I9 I17">
    <cfRule type="cellIs" dxfId="8" priority="4" operator="greaterThanOrEqual">
      <formula>"9%"</formula>
    </cfRule>
  </conditionalFormatting>
  <conditionalFormatting sqref="I9 I17">
    <cfRule type="cellIs" dxfId="7" priority="5" operator="between">
      <formula>"7%"</formula>
      <formula>"9%"</formula>
    </cfRule>
  </conditionalFormatting>
  <conditionalFormatting sqref="I9 I17">
    <cfRule type="cellIs" dxfId="6" priority="6" operator="lessThan">
      <formula>"7%"</formula>
    </cfRule>
  </conditionalFormatting>
  <conditionalFormatting sqref="I6 I14">
    <cfRule type="cellIs" dxfId="5" priority="7" operator="between">
      <formula>100</formula>
      <formula>200</formula>
    </cfRule>
  </conditionalFormatting>
  <conditionalFormatting sqref="I6 I14">
    <cfRule type="cellIs" dxfId="4" priority="8" operator="lessThan">
      <formula>100</formula>
    </cfRule>
  </conditionalFormatting>
  <conditionalFormatting sqref="I10 I18">
    <cfRule type="cellIs" dxfId="3" priority="9" operator="greaterThanOrEqual">
      <formula>1.25</formula>
    </cfRule>
  </conditionalFormatting>
  <conditionalFormatting sqref="I10 I18">
    <cfRule type="cellIs" dxfId="2" priority="10" operator="lessThan">
      <formula>1.25</formula>
    </cfRule>
  </conditionalFormatting>
  <conditionalFormatting sqref="I16">
    <cfRule type="expression" dxfId="1" priority="11">
      <formula>IF((I16+1%)&lt;I15, TRUE, FALSE)</formula>
    </cfRule>
  </conditionalFormatting>
  <conditionalFormatting sqref="I16">
    <cfRule type="expression" dxfId="0" priority="12">
      <formula>IF((I16+1%)&gt;=I15, TRUE, 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2018-05-21T05:40:02Z</dcterms:created>
  <dcterms:modified xsi:type="dcterms:W3CDTF">2018-05-28T18:06:09Z</dcterms:modified>
</cp:coreProperties>
</file>