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938B1615-4DA9-449D-98E0-9FFE4A2598FF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Flight Data" sheetId="1" r:id="rId1"/>
    <sheet name="Weight&amp;Balance" sheetId="2" r:id="rId2"/>
    <sheet name="Sartaj Moved Weight and Balance" sheetId="4" r:id="rId3"/>
    <sheet name="Changing CG" sheetId="3" r:id="rId4"/>
    <sheet name="Reference Data" sheetId="6" r:id="rId5"/>
    <sheet name="Reference Weight&amp;Balance" sheetId="8" r:id="rId6"/>
    <sheet name="Reference Moved Weight&amp;Balance" sheetId="10" r:id="rId7"/>
    <sheet name="Changing CG Referen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G15" i="4"/>
  <c r="H15" i="4"/>
  <c r="F15" i="4"/>
  <c r="H18" i="3"/>
  <c r="I18" i="3"/>
  <c r="B14" i="3"/>
  <c r="G23" i="4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C19" i="9" l="1"/>
  <c r="C18" i="9"/>
  <c r="B19" i="9"/>
  <c r="B18" i="9"/>
  <c r="H19" i="10"/>
  <c r="G19" i="10"/>
  <c r="C19" i="10"/>
  <c r="D13" i="10"/>
  <c r="D12" i="10"/>
  <c r="G11" i="10"/>
  <c r="G15" i="10" s="1"/>
  <c r="G23" i="10" s="1"/>
  <c r="D11" i="10"/>
  <c r="D10" i="10"/>
  <c r="D9" i="10"/>
  <c r="D8" i="10"/>
  <c r="H7" i="10"/>
  <c r="D7" i="10"/>
  <c r="D6" i="10"/>
  <c r="D5" i="10"/>
  <c r="F10" i="9"/>
  <c r="C9" i="9"/>
  <c r="C10" i="9"/>
  <c r="C11" i="9"/>
  <c r="C12" i="9"/>
  <c r="C13" i="9"/>
  <c r="C14" i="9"/>
  <c r="C8" i="9"/>
  <c r="B9" i="9"/>
  <c r="B10" i="9"/>
  <c r="B11" i="9"/>
  <c r="B12" i="9"/>
  <c r="B13" i="9"/>
  <c r="B14" i="9"/>
  <c r="B8" i="9"/>
  <c r="G19" i="9"/>
  <c r="F19" i="9"/>
  <c r="G18" i="9"/>
  <c r="F18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E10" i="9"/>
  <c r="A10" i="9"/>
  <c r="A11" i="9" s="1"/>
  <c r="A12" i="9" s="1"/>
  <c r="A13" i="9" s="1"/>
  <c r="A14" i="9" s="1"/>
  <c r="G9" i="9"/>
  <c r="F9" i="9"/>
  <c r="E9" i="9"/>
  <c r="A9" i="9"/>
  <c r="F8" i="9"/>
  <c r="E8" i="9"/>
  <c r="A8" i="9"/>
  <c r="G19" i="8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D19" i="10" l="1"/>
  <c r="H11" i="10" s="1"/>
  <c r="H15" i="10" s="1"/>
  <c r="F15" i="10" s="1"/>
  <c r="D19" i="8"/>
  <c r="H11" i="8" s="1"/>
  <c r="H15" i="8" s="1"/>
  <c r="I11" i="9" s="1"/>
  <c r="H18" i="9"/>
  <c r="I18" i="9" s="1"/>
  <c r="J18" i="9" s="1"/>
  <c r="H23" i="10"/>
  <c r="F23" i="10" s="1"/>
  <c r="H12" i="9"/>
  <c r="H10" i="9"/>
  <c r="H13" i="9"/>
  <c r="H11" i="9"/>
  <c r="H14" i="9"/>
  <c r="H19" i="9"/>
  <c r="H9" i="9"/>
  <c r="G8" i="9"/>
  <c r="H8" i="9" s="1"/>
  <c r="G23" i="8"/>
  <c r="G19" i="3"/>
  <c r="F19" i="3"/>
  <c r="G18" i="3"/>
  <c r="F18" i="3"/>
  <c r="B19" i="3"/>
  <c r="C19" i="3" s="1"/>
  <c r="B18" i="3"/>
  <c r="C18" i="3" s="1"/>
  <c r="H19" i="4"/>
  <c r="C19" i="4"/>
  <c r="G11" i="4" s="1"/>
  <c r="D13" i="4"/>
  <c r="D11" i="4"/>
  <c r="D10" i="4"/>
  <c r="D9" i="4"/>
  <c r="D8" i="4"/>
  <c r="H7" i="4"/>
  <c r="D7" i="4"/>
  <c r="D6" i="4"/>
  <c r="D5" i="4"/>
  <c r="G11" i="3"/>
  <c r="G12" i="3"/>
  <c r="G13" i="3"/>
  <c r="G14" i="3"/>
  <c r="G10" i="3"/>
  <c r="F11" i="3"/>
  <c r="G9" i="3" s="1"/>
  <c r="F12" i="3"/>
  <c r="F13" i="3"/>
  <c r="F14" i="3"/>
  <c r="F10" i="3"/>
  <c r="G8" i="3" s="1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C14" i="3"/>
  <c r="B8" i="3"/>
  <c r="C8" i="3" s="1"/>
  <c r="A8" i="3"/>
  <c r="A9" i="3" s="1"/>
  <c r="A10" i="3" s="1"/>
  <c r="A11" i="3" s="1"/>
  <c r="A12" i="3" s="1"/>
  <c r="A13" i="3" s="1"/>
  <c r="A14" i="3" s="1"/>
  <c r="I10" i="9" l="1"/>
  <c r="J10" i="9" s="1"/>
  <c r="I13" i="9"/>
  <c r="J13" i="9" s="1"/>
  <c r="I14" i="9"/>
  <c r="J14" i="9" s="1"/>
  <c r="I8" i="9"/>
  <c r="J8" i="9"/>
  <c r="I9" i="9"/>
  <c r="J9" i="9" s="1"/>
  <c r="J11" i="9"/>
  <c r="H23" i="8"/>
  <c r="F23" i="8" s="1"/>
  <c r="F15" i="8"/>
  <c r="I12" i="9"/>
  <c r="J12" i="9" s="1"/>
  <c r="I19" i="9"/>
  <c r="J19" i="9" s="1"/>
  <c r="H14" i="3"/>
  <c r="H19" i="3"/>
  <c r="H8" i="3"/>
  <c r="H9" i="3"/>
  <c r="D19" i="4"/>
  <c r="H11" i="4" s="1"/>
  <c r="H11" i="3"/>
  <c r="H13" i="3"/>
  <c r="H12" i="3"/>
  <c r="H10" i="3"/>
  <c r="H19" i="2"/>
  <c r="C19" i="2"/>
  <c r="D13" i="2"/>
  <c r="D12" i="2"/>
  <c r="G11" i="2"/>
  <c r="G15" i="2" s="1"/>
  <c r="G23" i="2" s="1"/>
  <c r="D11" i="2"/>
  <c r="D10" i="2"/>
  <c r="D9" i="2"/>
  <c r="D8" i="2"/>
  <c r="H7" i="2"/>
  <c r="D7" i="2"/>
  <c r="D6" i="2"/>
  <c r="D5" i="2"/>
  <c r="D19" i="2" l="1"/>
  <c r="H11" i="2" s="1"/>
  <c r="H15" i="2" s="1"/>
  <c r="F15" i="2" s="1"/>
  <c r="I10" i="3"/>
  <c r="J10" i="3" s="1"/>
  <c r="I13" i="3"/>
  <c r="J13" i="3" s="1"/>
  <c r="I11" i="3"/>
  <c r="J11" i="3" s="1"/>
  <c r="J8" i="3"/>
  <c r="J18" i="3"/>
  <c r="I19" i="3"/>
  <c r="J19" i="3" s="1"/>
  <c r="H23" i="4"/>
  <c r="F23" i="4" s="1"/>
  <c r="H23" i="2"/>
  <c r="F23" i="2" s="1"/>
  <c r="I14" i="3" l="1"/>
  <c r="J14" i="3" s="1"/>
  <c r="I9" i="3"/>
  <c r="J9" i="3" s="1"/>
  <c r="I12" i="3"/>
  <c r="J12" i="3" s="1"/>
</calcChain>
</file>

<file path=xl/sharedStrings.xml><?xml version="1.0" encoding="utf-8"?>
<sst xmlns="http://schemas.openxmlformats.org/spreadsheetml/2006/main" count="526" uniqueCount="134">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</sst>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71"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A14" sqref="A14:D15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3">
      <c r="A4" s="11"/>
      <c r="B4" s="11"/>
      <c r="C4" s="11"/>
      <c r="D4" s="11"/>
      <c r="E4" s="19"/>
      <c r="F4" s="19"/>
      <c r="G4" s="11"/>
      <c r="H4" s="11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359443.66500000004</v>
      </c>
    </row>
    <row r="12" spans="1:8" ht="15" thickBot="1" x14ac:dyDescent="0.35">
      <c r="A12" s="5" t="s">
        <v>82</v>
      </c>
      <c r="B12" s="5">
        <v>288</v>
      </c>
      <c r="C12" s="5">
        <f>2.205*99</f>
        <v>218.29500000000002</v>
      </c>
      <c r="D12" s="5">
        <f t="shared" si="0"/>
        <v>62868.960000000006</v>
      </c>
      <c r="E12" s="14"/>
      <c r="F12" s="14"/>
      <c r="G12" s="15"/>
      <c r="H12" s="15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3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3">
      <c r="A15" s="17"/>
      <c r="B15" s="17"/>
      <c r="C15" s="17"/>
      <c r="D15" s="17"/>
      <c r="E15" s="11" t="s">
        <v>86</v>
      </c>
      <c r="F15" s="12">
        <f>H15/G15</f>
        <v>279.72252186185523</v>
      </c>
      <c r="G15" s="11">
        <f>G7+G11</f>
        <v>10840.8</v>
      </c>
      <c r="H15" s="11">
        <f>H11+H7</f>
        <v>3032415.915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3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359443.66500000004</v>
      </c>
      <c r="E19" s="14"/>
      <c r="F19" s="14"/>
      <c r="G19" s="15">
        <v>4100</v>
      </c>
      <c r="H19" s="15">
        <f>11705.5*100</f>
        <v>1170550</v>
      </c>
    </row>
    <row r="20" spans="1:8" ht="15" thickBot="1" x14ac:dyDescent="0.35">
      <c r="E20" s="14"/>
      <c r="F20" s="14"/>
      <c r="G20" s="15"/>
      <c r="H20" s="15"/>
    </row>
    <row r="21" spans="1:8" ht="15" thickBot="1" x14ac:dyDescent="0.35">
      <c r="E21" s="16" t="s">
        <v>90</v>
      </c>
      <c r="F21" s="16"/>
      <c r="G21" s="16"/>
      <c r="H21" s="16"/>
    </row>
    <row r="22" spans="1:8" x14ac:dyDescent="0.3">
      <c r="E22" s="16"/>
      <c r="F22" s="16"/>
      <c r="G22" s="16"/>
      <c r="H22" s="16"/>
    </row>
    <row r="23" spans="1:8" x14ac:dyDescent="0.3">
      <c r="E23" s="11" t="s">
        <v>91</v>
      </c>
      <c r="F23" s="12">
        <f>H23/G23</f>
        <v>281.30795640126365</v>
      </c>
      <c r="G23" s="11">
        <f>G15+G19</f>
        <v>14940.8</v>
      </c>
      <c r="H23" s="11">
        <f>H19+H15</f>
        <v>4202965.915</v>
      </c>
    </row>
    <row r="24" spans="1:8" x14ac:dyDescent="0.3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tabSelected="1"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3">
      <c r="A4" s="11"/>
      <c r="B4" s="11"/>
      <c r="C4" s="11"/>
      <c r="D4" s="11"/>
      <c r="E4" s="19"/>
      <c r="F4" s="19"/>
      <c r="G4" s="11"/>
      <c r="H4" s="11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14"/>
      <c r="F12" s="14"/>
      <c r="G12" s="15"/>
      <c r="H12" s="15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3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3">
      <c r="A15" s="17"/>
      <c r="B15" s="17"/>
      <c r="C15" s="17"/>
      <c r="D15" s="17"/>
      <c r="E15" s="11" t="s">
        <v>86</v>
      </c>
      <c r="F15" s="12">
        <f>H15/G15</f>
        <v>276.94369465353111</v>
      </c>
      <c r="G15" s="11">
        <f>G7+G11</f>
        <v>10840.8</v>
      </c>
      <c r="H15" s="11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3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14"/>
      <c r="F19" s="14"/>
      <c r="G19" s="15">
        <v>4100</v>
      </c>
      <c r="H19" s="15">
        <f>11705.5*100</f>
        <v>1170550</v>
      </c>
    </row>
    <row r="20" spans="1:8" ht="15" thickBot="1" x14ac:dyDescent="0.35">
      <c r="E20" s="14"/>
      <c r="F20" s="14"/>
      <c r="G20" s="15"/>
      <c r="H20" s="15"/>
    </row>
    <row r="21" spans="1:8" ht="15" thickBot="1" x14ac:dyDescent="0.35">
      <c r="E21" s="16" t="s">
        <v>90</v>
      </c>
      <c r="F21" s="16"/>
      <c r="G21" s="16"/>
      <c r="H21" s="16"/>
    </row>
    <row r="22" spans="1:8" x14ac:dyDescent="0.3">
      <c r="E22" s="16"/>
      <c r="F22" s="16"/>
      <c r="G22" s="16"/>
      <c r="H22" s="16"/>
    </row>
    <row r="23" spans="1:8" x14ac:dyDescent="0.3">
      <c r="E23" s="11" t="s">
        <v>91</v>
      </c>
      <c r="F23" s="12">
        <f>H23/G23</f>
        <v>279.29168484953954</v>
      </c>
      <c r="G23" s="11">
        <f>G15+G19</f>
        <v>14940.8</v>
      </c>
      <c r="H23" s="11">
        <f>H19+H15</f>
        <v>4172841.2050000001</v>
      </c>
    </row>
    <row r="24" spans="1:8" x14ac:dyDescent="0.3">
      <c r="E24" s="11"/>
      <c r="F24" s="12"/>
      <c r="G24" s="11"/>
      <c r="H24" s="11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workbookViewId="0">
      <selection activeCell="H18" sqref="H18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'Flight Data'!L59</f>
        <v>778</v>
      </c>
      <c r="C8">
        <f>'Weight&amp;Balance'!G$19-B8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F10</f>
        <v>912479.99999999988</v>
      </c>
      <c r="H8">
        <f>((F8-G8)/(D8-E8))*(C8-E8)+G8</f>
        <v>925067.73999999987</v>
      </c>
      <c r="I8">
        <f>('Weight&amp;Balance'!H$15+H8)/('Weight&amp;Balance'!G$15+'Changing CG'!C8)</f>
        <v>279.42805483378993</v>
      </c>
      <c r="J8">
        <f>(I8-B$1)/B$2</f>
        <v>0.34413503128908279</v>
      </c>
    </row>
    <row r="9" spans="1:10" x14ac:dyDescent="0.3">
      <c r="A9">
        <f>A8+1</f>
        <v>2</v>
      </c>
      <c r="B9">
        <f>'Flight Data'!L60</f>
        <v>797</v>
      </c>
      <c r="C9">
        <f>'Weight&amp;Balance'!G$19-B9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912479.99999999988</v>
      </c>
      <c r="H9">
        <f t="shared" ref="H9:H19" si="1">((F9-G9)/(D9-E9))*(C9-E9)+G9</f>
        <v>914196.50999999989</v>
      </c>
      <c r="I9">
        <f>('Weight&amp;Balance'!H$15+H9)/('Weight&amp;Balance'!G$15+'Changing CG'!C9)</f>
        <v>279.03480146778094</v>
      </c>
      <c r="J9">
        <f t="shared" ref="J9:J14" si="2">(I9-B$1)/B$2</f>
        <v>0.33927885240529676</v>
      </c>
    </row>
    <row r="10" spans="1:10" x14ac:dyDescent="0.3">
      <c r="A10">
        <f t="shared" ref="A10:A14" si="3">A9+1</f>
        <v>3</v>
      </c>
      <c r="B10">
        <f>'Flight Data'!L61</f>
        <v>826</v>
      </c>
      <c r="C10">
        <f>'Weight&amp;Balance'!G$19-B10</f>
        <v>3274</v>
      </c>
      <c r="D10">
        <v>3300</v>
      </c>
      <c r="E10">
        <f t="shared" si="0"/>
        <v>3200</v>
      </c>
      <c r="F10">
        <f>9124.8*100</f>
        <v>912479.99999999988</v>
      </c>
      <c r="G10">
        <f>8839.04*100</f>
        <v>883904.00000000012</v>
      </c>
      <c r="H10">
        <f t="shared" si="1"/>
        <v>905050.24</v>
      </c>
      <c r="I10">
        <f>('Weight&amp;Balance'!H$15+H10)/('Weight&amp;Balance'!G$15+'Changing CG'!C10)</f>
        <v>278.96010960126961</v>
      </c>
      <c r="J10">
        <f t="shared" si="2"/>
        <v>0.33835650285588548</v>
      </c>
    </row>
    <row r="11" spans="1:10" x14ac:dyDescent="0.3">
      <c r="A11">
        <f t="shared" si="3"/>
        <v>4</v>
      </c>
      <c r="B11">
        <f>'Flight Data'!L62</f>
        <v>839</v>
      </c>
      <c r="C11">
        <f>'Weight&amp;Balance'!G$19-B11</f>
        <v>3261</v>
      </c>
      <c r="D11">
        <v>3300</v>
      </c>
      <c r="E11">
        <f t="shared" si="0"/>
        <v>3200</v>
      </c>
      <c r="F11">
        <f t="shared" ref="F11:F14" si="4">9124.8*100</f>
        <v>912479.99999999988</v>
      </c>
      <c r="G11">
        <f t="shared" ref="G11:G14" si="5">8839.04*100</f>
        <v>883904.00000000012</v>
      </c>
      <c r="H11">
        <f t="shared" si="1"/>
        <v>901335.36</v>
      </c>
      <c r="I11">
        <f>('Weight&amp;Balance'!H$15+H11)/('Weight&amp;Balance'!G$15+'Changing CG'!C11)</f>
        <v>278.95384099902139</v>
      </c>
      <c r="J11">
        <f t="shared" si="2"/>
        <v>0.33827909359127428</v>
      </c>
    </row>
    <row r="12" spans="1:10" x14ac:dyDescent="0.3">
      <c r="A12">
        <f t="shared" si="3"/>
        <v>5</v>
      </c>
      <c r="B12">
        <f>'Flight Data'!L63</f>
        <v>857</v>
      </c>
      <c r="C12">
        <f>'Weight&amp;Balance'!G$19-B12</f>
        <v>3243</v>
      </c>
      <c r="D12">
        <v>3300</v>
      </c>
      <c r="E12">
        <f t="shared" si="0"/>
        <v>3200</v>
      </c>
      <c r="F12">
        <f t="shared" si="4"/>
        <v>912479.99999999988</v>
      </c>
      <c r="G12">
        <f t="shared" si="5"/>
        <v>883904.00000000012</v>
      </c>
      <c r="H12">
        <f t="shared" si="1"/>
        <v>896191.68</v>
      </c>
      <c r="I12">
        <f>('Weight&amp;Balance'!H$15+H12)/('Weight&amp;Balance'!G$15+'Changing CG'!C12)</f>
        <v>278.94514229114304</v>
      </c>
      <c r="J12">
        <f t="shared" si="2"/>
        <v>0.33817167561302841</v>
      </c>
    </row>
    <row r="13" spans="1:10" x14ac:dyDescent="0.3">
      <c r="A13">
        <f t="shared" si="3"/>
        <v>6</v>
      </c>
      <c r="B13">
        <f>'Flight Data'!L64</f>
        <v>872</v>
      </c>
      <c r="C13">
        <f>'Weight&amp;Balance'!G$19-B13</f>
        <v>3228</v>
      </c>
      <c r="D13">
        <v>3300</v>
      </c>
      <c r="E13">
        <f t="shared" si="0"/>
        <v>3200</v>
      </c>
      <c r="F13">
        <f t="shared" si="4"/>
        <v>912479.99999999988</v>
      </c>
      <c r="G13">
        <f t="shared" si="5"/>
        <v>883904.00000000012</v>
      </c>
      <c r="H13">
        <f t="shared" si="1"/>
        <v>891905.28</v>
      </c>
      <c r="I13">
        <f>('Weight&amp;Balance'!H$15+H13)/('Weight&amp;Balance'!G$15+'Changing CG'!C13)</f>
        <v>278.937876364722</v>
      </c>
      <c r="J13">
        <f t="shared" si="2"/>
        <v>0.33808195066339836</v>
      </c>
    </row>
    <row r="14" spans="1:10" x14ac:dyDescent="0.3">
      <c r="A14">
        <f t="shared" si="3"/>
        <v>7</v>
      </c>
      <c r="B14">
        <f>'Flight Data'!L65</f>
        <v>889</v>
      </c>
      <c r="C14">
        <f>'Weight&amp;Balance'!G$19-B14</f>
        <v>3211</v>
      </c>
      <c r="D14">
        <v>3300</v>
      </c>
      <c r="E14">
        <f t="shared" si="0"/>
        <v>3200</v>
      </c>
      <c r="F14">
        <f t="shared" si="4"/>
        <v>912479.99999999988</v>
      </c>
      <c r="G14">
        <f t="shared" si="5"/>
        <v>883904.00000000012</v>
      </c>
      <c r="H14">
        <f t="shared" si="1"/>
        <v>887047.3600000001</v>
      </c>
      <c r="I14">
        <f>('Weight&amp;Balance'!H$15+H14)/('Weight&amp;Balance'!G$15+'Changing CG'!C14)</f>
        <v>278.92962289528748</v>
      </c>
      <c r="J14">
        <f t="shared" si="2"/>
        <v>0.33798003081362654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('Sartaj Moved Weight and Balance'!H$15+'Changing CG'!H18)/('Sartaj Moved Weight and Balance'!G$15+'Changing CG'!C18)</f>
        <v>278.80802955348997</v>
      </c>
      <c r="J18">
        <f>(I18-B$1)/B$2</f>
        <v>0.33647850769930809</v>
      </c>
    </row>
    <row r="19" spans="1:10" x14ac:dyDescent="0.3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278.79213570244627</v>
      </c>
      <c r="J19">
        <f>(I19-B$1)/B$2</f>
        <v>0.33628223885460939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61" workbookViewId="0">
      <selection activeCell="D18" sqref="D18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3">
      <c r="A4" s="11"/>
      <c r="B4" s="11"/>
      <c r="C4" s="11"/>
      <c r="D4" s="11"/>
      <c r="E4" s="19"/>
      <c r="F4" s="19"/>
      <c r="G4" s="11"/>
      <c r="H4" s="11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14"/>
      <c r="F12" s="14"/>
      <c r="G12" s="15"/>
      <c r="H12" s="15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3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3">
      <c r="A15" s="17"/>
      <c r="B15" s="17"/>
      <c r="C15" s="17"/>
      <c r="D15" s="17"/>
      <c r="E15" s="11" t="s">
        <v>86</v>
      </c>
      <c r="F15" s="12">
        <f>H15/G15</f>
        <v>280.17165733035131</v>
      </c>
      <c r="G15" s="11">
        <f>G7+G11</f>
        <v>10697.475</v>
      </c>
      <c r="H15" s="11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3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" thickBot="1" x14ac:dyDescent="0.35">
      <c r="E20" s="14"/>
      <c r="F20" s="14"/>
      <c r="G20" s="15"/>
      <c r="H20" s="15"/>
    </row>
    <row r="21" spans="1:8" ht="15" thickBot="1" x14ac:dyDescent="0.35">
      <c r="E21" s="16" t="s">
        <v>90</v>
      </c>
      <c r="F21" s="16"/>
      <c r="G21" s="16"/>
      <c r="H21" s="16"/>
    </row>
    <row r="22" spans="1:8" x14ac:dyDescent="0.3">
      <c r="E22" s="16"/>
      <c r="F22" s="16"/>
      <c r="G22" s="16"/>
      <c r="H22" s="16"/>
    </row>
    <row r="23" spans="1:8" x14ac:dyDescent="0.3">
      <c r="E23" s="11" t="s">
        <v>91</v>
      </c>
      <c r="F23" s="12">
        <f>H23/G23</f>
        <v>282.60290659926528</v>
      </c>
      <c r="G23" s="11">
        <f>G15+G19</f>
        <v>14747.475</v>
      </c>
      <c r="H23" s="11">
        <f>H19+H15</f>
        <v>4167679.3</v>
      </c>
    </row>
    <row r="24" spans="1:8" x14ac:dyDescent="0.3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x14ac:dyDescent="0.3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3">
      <c r="A4" s="11"/>
      <c r="B4" s="11"/>
      <c r="C4" s="11"/>
      <c r="D4" s="11"/>
      <c r="E4" s="19"/>
      <c r="F4" s="19"/>
      <c r="G4" s="11"/>
      <c r="H4" s="11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14"/>
      <c r="F12" s="14"/>
      <c r="G12" s="15"/>
      <c r="H12" s="15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3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3">
      <c r="A15" s="17"/>
      <c r="B15" s="17"/>
      <c r="C15" s="17"/>
      <c r="D15" s="17"/>
      <c r="E15" s="11" t="s">
        <v>86</v>
      </c>
      <c r="F15" s="12">
        <f>H15/G15</f>
        <v>278.23739527318361</v>
      </c>
      <c r="G15" s="11">
        <f>G7+G11</f>
        <v>10697.475</v>
      </c>
      <c r="H15" s="11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3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" thickBot="1" x14ac:dyDescent="0.35">
      <c r="E20" s="14"/>
      <c r="F20" s="14"/>
      <c r="G20" s="15"/>
      <c r="H20" s="15"/>
    </row>
    <row r="21" spans="1:8" ht="15" thickBot="1" x14ac:dyDescent="0.35">
      <c r="E21" s="16" t="s">
        <v>90</v>
      </c>
      <c r="F21" s="16"/>
      <c r="G21" s="16"/>
      <c r="H21" s="16"/>
    </row>
    <row r="22" spans="1:8" x14ac:dyDescent="0.3">
      <c r="E22" s="16"/>
      <c r="F22" s="16"/>
      <c r="G22" s="16"/>
      <c r="H22" s="16"/>
    </row>
    <row r="23" spans="1:8" x14ac:dyDescent="0.3">
      <c r="E23" s="11" t="s">
        <v>91</v>
      </c>
      <c r="F23" s="12">
        <f>H23/G23</f>
        <v>281.19983793835894</v>
      </c>
      <c r="G23" s="11">
        <f>G15+G19</f>
        <v>14747.475</v>
      </c>
      <c r="H23" s="11">
        <f>H19+H15</f>
        <v>4146987.58</v>
      </c>
    </row>
    <row r="24" spans="1:8" x14ac:dyDescent="0.3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J19"/>
  <sheetViews>
    <sheetView workbookViewId="0">
      <selection activeCell="C8" sqref="C8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F10</f>
        <v>969696.99999999988</v>
      </c>
      <c r="H8">
        <f>((F8-G8)/(D8-E8))*(C8-E8)+G8</f>
        <v>969696.99999999988</v>
      </c>
      <c r="I8">
        <f>('Reference Weight&amp;Balance'!H$15+H8)/('Reference Weight&amp;Balance'!G$15+'Changing CG Reference'!C8)</f>
        <v>281.66530632532096</v>
      </c>
      <c r="J8">
        <f>(I8-B$1)/B$2</f>
        <v>0.37176224160682825</v>
      </c>
    </row>
    <row r="9" spans="1:10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912479.99999999988</v>
      </c>
      <c r="H9">
        <f t="shared" ref="H9:H19" si="1">((F9-G9)/(D9-E9))*(C9-E9)+G9</f>
        <v>944521.5199999999</v>
      </c>
      <c r="I9">
        <f>('Reference Weight&amp;Balance'!H$15+H9)/('Reference Weight&amp;Balance'!G$15+'Changing CG Reference'!C9)</f>
        <v>280.47517215492962</v>
      </c>
      <c r="J9">
        <f t="shared" ref="J9:J14" si="2">(I9-B$1)/B$2</f>
        <v>0.35706559835675006</v>
      </c>
    </row>
    <row r="10" spans="1:10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8839.04*100</f>
        <v>883904.00000000012</v>
      </c>
      <c r="H10">
        <f t="shared" si="1"/>
        <v>901062.60000000009</v>
      </c>
      <c r="I10">
        <f>('Reference Weight&amp;Balance'!H$15+H10)/('Reference Weight&amp;Balance'!G$15+'Changing CG Reference'!C10)</f>
        <v>278.09515622464102</v>
      </c>
      <c r="J10">
        <f t="shared" si="2"/>
        <v>0.32767542880514955</v>
      </c>
    </row>
    <row r="11" spans="1:10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 t="shared" ref="F11:F14" si="4">9124.8*100</f>
        <v>912479.99999999988</v>
      </c>
      <c r="G11">
        <f t="shared" ref="G11:G14" si="5">8839.04*100</f>
        <v>883904.00000000012</v>
      </c>
      <c r="H11">
        <f t="shared" si="1"/>
        <v>911051.2</v>
      </c>
      <c r="I11">
        <f>('Reference Weight&amp;Balance'!H$15+H11)/('Reference Weight&amp;Balance'!G$15+'Changing CG Reference'!C11)</f>
        <v>279.30587690883851</v>
      </c>
      <c r="J11">
        <f t="shared" si="2"/>
        <v>0.34262628931635603</v>
      </c>
    </row>
    <row r="12" spans="1:10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si="4"/>
        <v>912479.99999999988</v>
      </c>
      <c r="G12">
        <f t="shared" si="5"/>
        <v>883904.00000000012</v>
      </c>
      <c r="H12">
        <f t="shared" si="1"/>
        <v>898763.52</v>
      </c>
      <c r="I12">
        <f>('Reference Weight&amp;Balance'!H$15+H12)/('Reference Weight&amp;Balance'!G$15+'Changing CG Reference'!C12)</f>
        <v>279.28598173049522</v>
      </c>
      <c r="J12">
        <f t="shared" si="2"/>
        <v>0.34238060916887159</v>
      </c>
    </row>
    <row r="13" spans="1:10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4"/>
        <v>912479.99999999988</v>
      </c>
      <c r="G13">
        <f t="shared" si="5"/>
        <v>883904.00000000012</v>
      </c>
      <c r="H13">
        <f t="shared" si="1"/>
        <v>891048</v>
      </c>
      <c r="I13">
        <f>('Reference Weight&amp;Balance'!H$15+H13)/('Reference Weight&amp;Balance'!G$15+'Changing CG Reference'!C13)</f>
        <v>279.27342659979632</v>
      </c>
      <c r="J13">
        <f t="shared" si="2"/>
        <v>0.34222556927384934</v>
      </c>
    </row>
    <row r="14" spans="1:10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4"/>
        <v>912479.99999999988</v>
      </c>
      <c r="G14">
        <f t="shared" si="5"/>
        <v>883904.00000000012</v>
      </c>
      <c r="H14">
        <f t="shared" si="1"/>
        <v>885047.04000000015</v>
      </c>
      <c r="I14">
        <f>('Reference Weight&amp;Balance'!H$15+H14)/('Reference Weight&amp;Balance'!G$15+'Changing CG Reference'!C14)</f>
        <v>279.26362778050526</v>
      </c>
      <c r="J14">
        <f t="shared" si="2"/>
        <v>0.34210456631890906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Moved Weight&amp;Balance'!H$15+H18)/('Reference Moved Weight&amp;Balance'!G$15+'Changing CG Reference'!C18)</f>
        <v>279.8158162041903</v>
      </c>
      <c r="J18">
        <f>(I18-B$1)/B$2</f>
        <v>0.34892339101247588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 Data</vt:lpstr>
      <vt:lpstr>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2020-03-22T19:46:53Z</dcterms:modified>
</cp:coreProperties>
</file>