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89490E0E-E1A2-47B7-9F6E-A91FFBF8F278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Flight Data" sheetId="1" r:id="rId1"/>
    <sheet name="Weigjt&amp;Balance" sheetId="2" r:id="rId2"/>
    <sheet name="Changing CG" sheetId="3" r:id="rId3"/>
    <sheet name="Shifted CG Weight and Bal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J18" i="3"/>
  <c r="J9" i="3"/>
  <c r="J10" i="3"/>
  <c r="J11" i="3"/>
  <c r="J12" i="3"/>
  <c r="J13" i="3"/>
  <c r="J14" i="3"/>
  <c r="J8" i="3"/>
  <c r="G19" i="3"/>
  <c r="F19" i="3"/>
  <c r="G18" i="3"/>
  <c r="F18" i="3"/>
  <c r="H18" i="3" s="1"/>
  <c r="I18" i="3" s="1"/>
  <c r="B19" i="3"/>
  <c r="C19" i="3" s="1"/>
  <c r="B18" i="3"/>
  <c r="C18" i="3" s="1"/>
  <c r="H19" i="4"/>
  <c r="C19" i="4"/>
  <c r="D13" i="4"/>
  <c r="D12" i="4"/>
  <c r="G11" i="4"/>
  <c r="G15" i="4" s="1"/>
  <c r="G23" i="4" s="1"/>
  <c r="D11" i="4"/>
  <c r="D10" i="4"/>
  <c r="D9" i="4"/>
  <c r="D8" i="4"/>
  <c r="H7" i="4"/>
  <c r="D7" i="4"/>
  <c r="D6" i="4"/>
  <c r="D5" i="4"/>
  <c r="G11" i="3"/>
  <c r="G12" i="3"/>
  <c r="G13" i="3"/>
  <c r="G14" i="3"/>
  <c r="G10" i="3"/>
  <c r="F11" i="3"/>
  <c r="G9" i="3" s="1"/>
  <c r="F12" i="3"/>
  <c r="F13" i="3"/>
  <c r="F14" i="3"/>
  <c r="F10" i="3"/>
  <c r="G8" i="3" s="1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8" i="3"/>
  <c r="C8" i="3" s="1"/>
  <c r="A8" i="3"/>
  <c r="A9" i="3" s="1"/>
  <c r="A10" i="3" s="1"/>
  <c r="A11" i="3" s="1"/>
  <c r="A12" i="3" s="1"/>
  <c r="A13" i="3" s="1"/>
  <c r="A14" i="3" s="1"/>
  <c r="H14" i="3" l="1"/>
  <c r="I14" i="3" s="1"/>
  <c r="H19" i="3"/>
  <c r="I19" i="3" s="1"/>
  <c r="H8" i="3"/>
  <c r="I8" i="3" s="1"/>
  <c r="H9" i="3"/>
  <c r="I9" i="3" s="1"/>
  <c r="D19" i="4"/>
  <c r="H11" i="4" s="1"/>
  <c r="H15" i="4" s="1"/>
  <c r="F15" i="4" s="1"/>
  <c r="H11" i="3"/>
  <c r="I11" i="3" s="1"/>
  <c r="H13" i="3"/>
  <c r="I13" i="3" s="1"/>
  <c r="H12" i="3"/>
  <c r="I12" i="3" s="1"/>
  <c r="H10" i="3"/>
  <c r="I10" i="3" s="1"/>
  <c r="H19" i="2"/>
  <c r="C19" i="2"/>
  <c r="D13" i="2"/>
  <c r="D12" i="2"/>
  <c r="G11" i="2"/>
  <c r="G15" i="2" s="1"/>
  <c r="G23" i="2" s="1"/>
  <c r="D11" i="2"/>
  <c r="D10" i="2"/>
  <c r="D9" i="2"/>
  <c r="D8" i="2"/>
  <c r="H7" i="2"/>
  <c r="D7" i="2"/>
  <c r="D6" i="2"/>
  <c r="D5" i="2"/>
  <c r="D19" i="2" s="1"/>
  <c r="H11" i="2" s="1"/>
  <c r="H15" i="2" s="1"/>
  <c r="F15" i="2" s="1"/>
  <c r="H23" i="4" l="1"/>
  <c r="F23" i="4" s="1"/>
  <c r="H23" i="2"/>
  <c r="F23" i="2" s="1"/>
</calcChain>
</file>

<file path=xl/sharedStrings.xml><?xml version="1.0" encoding="utf-8"?>
<sst xmlns="http://schemas.openxmlformats.org/spreadsheetml/2006/main" count="245" uniqueCount="109">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</sst>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G15" sqref="G15:G16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7" t="s">
        <v>64</v>
      </c>
      <c r="B1" s="17"/>
      <c r="C1" s="17"/>
      <c r="D1" s="17"/>
      <c r="E1" s="17" t="s">
        <v>65</v>
      </c>
      <c r="F1" s="17"/>
      <c r="G1" s="17"/>
      <c r="H1" s="17"/>
    </row>
    <row r="2" spans="1:8" x14ac:dyDescent="0.3">
      <c r="A2" s="17"/>
      <c r="B2" s="17"/>
      <c r="C2" s="17"/>
      <c r="D2" s="17"/>
      <c r="E2" s="17"/>
      <c r="F2" s="17"/>
      <c r="G2" s="17"/>
      <c r="H2" s="17"/>
    </row>
    <row r="3" spans="1:8" x14ac:dyDescent="0.3">
      <c r="A3" s="10" t="s">
        <v>66</v>
      </c>
      <c r="B3" s="10" t="s">
        <v>92</v>
      </c>
      <c r="C3" s="10" t="s">
        <v>67</v>
      </c>
      <c r="D3" s="10" t="s">
        <v>68</v>
      </c>
      <c r="E3" s="18" t="s">
        <v>69</v>
      </c>
      <c r="F3" s="18"/>
      <c r="G3" s="10" t="s">
        <v>70</v>
      </c>
      <c r="H3" s="10" t="s">
        <v>71</v>
      </c>
    </row>
    <row r="4" spans="1:8" x14ac:dyDescent="0.3">
      <c r="A4" s="10"/>
      <c r="B4" s="10"/>
      <c r="C4" s="10"/>
      <c r="D4" s="10"/>
      <c r="E4" s="18"/>
      <c r="F4" s="18"/>
      <c r="G4" s="10"/>
      <c r="H4" s="10"/>
    </row>
    <row r="5" spans="1:8" x14ac:dyDescent="0.3">
      <c r="A5" s="5" t="s">
        <v>72</v>
      </c>
      <c r="B5" s="5">
        <v>131</v>
      </c>
      <c r="C5" s="5">
        <v>80</v>
      </c>
      <c r="D5" s="5">
        <f t="shared" ref="D5:D13" si="0">B5*C5</f>
        <v>10480</v>
      </c>
      <c r="E5" s="12" t="s">
        <v>73</v>
      </c>
      <c r="F5" s="12"/>
      <c r="G5" s="12"/>
      <c r="H5" s="12"/>
    </row>
    <row r="6" spans="1:8" x14ac:dyDescent="0.3">
      <c r="A6" s="5" t="s">
        <v>74</v>
      </c>
      <c r="B6" s="5">
        <v>131</v>
      </c>
      <c r="C6" s="5">
        <v>102</v>
      </c>
      <c r="D6" s="5">
        <f t="shared" si="0"/>
        <v>13362</v>
      </c>
      <c r="E6" s="12"/>
      <c r="F6" s="12"/>
      <c r="G6" s="12"/>
      <c r="H6" s="12"/>
    </row>
    <row r="7" spans="1:8" x14ac:dyDescent="0.3">
      <c r="A7" s="5" t="s">
        <v>75</v>
      </c>
      <c r="B7" s="5">
        <v>214</v>
      </c>
      <c r="C7" s="5">
        <v>81</v>
      </c>
      <c r="D7" s="5">
        <f t="shared" si="0"/>
        <v>17334</v>
      </c>
      <c r="E7" s="10" t="s">
        <v>76</v>
      </c>
      <c r="F7" s="10">
        <v>291.64999999999998</v>
      </c>
      <c r="G7" s="10">
        <v>9165</v>
      </c>
      <c r="H7" s="10">
        <f>G7*F7</f>
        <v>2672972.25</v>
      </c>
    </row>
    <row r="8" spans="1:8" x14ac:dyDescent="0.3">
      <c r="A8" s="5" t="s">
        <v>77</v>
      </c>
      <c r="B8" s="5">
        <v>214</v>
      </c>
      <c r="C8" s="5">
        <v>66</v>
      </c>
      <c r="D8" s="5">
        <f t="shared" si="0"/>
        <v>14124</v>
      </c>
      <c r="E8" s="10"/>
      <c r="F8" s="10"/>
      <c r="G8" s="10"/>
      <c r="H8" s="10"/>
    </row>
    <row r="9" spans="1:8" x14ac:dyDescent="0.3">
      <c r="A9" s="5" t="s">
        <v>78</v>
      </c>
      <c r="B9" s="5">
        <v>251</v>
      </c>
      <c r="C9" s="5">
        <v>99</v>
      </c>
      <c r="D9" s="5">
        <f t="shared" si="0"/>
        <v>24849</v>
      </c>
      <c r="E9" s="12" t="s">
        <v>79</v>
      </c>
      <c r="F9" s="12"/>
      <c r="G9" s="12"/>
      <c r="H9" s="12"/>
    </row>
    <row r="10" spans="1:8" x14ac:dyDescent="0.3">
      <c r="A10" s="5" t="s">
        <v>80</v>
      </c>
      <c r="B10" s="5">
        <v>251</v>
      </c>
      <c r="C10" s="5">
        <v>64</v>
      </c>
      <c r="D10" s="5">
        <f t="shared" si="0"/>
        <v>16064</v>
      </c>
      <c r="E10" s="12"/>
      <c r="F10" s="12"/>
      <c r="G10" s="12"/>
      <c r="H10" s="12"/>
    </row>
    <row r="11" spans="1:8" ht="15" thickBot="1" x14ac:dyDescent="0.35">
      <c r="A11" s="5" t="s">
        <v>81</v>
      </c>
      <c r="B11" s="5">
        <v>288</v>
      </c>
      <c r="C11" s="5">
        <v>81</v>
      </c>
      <c r="D11" s="5">
        <f t="shared" si="0"/>
        <v>23328</v>
      </c>
      <c r="E11" s="13"/>
      <c r="F11" s="13"/>
      <c r="G11" s="14">
        <f>C19</f>
        <v>760</v>
      </c>
      <c r="H11" s="14">
        <f>D19</f>
        <v>163013</v>
      </c>
    </row>
    <row r="12" spans="1:8" ht="15" thickBot="1" x14ac:dyDescent="0.35">
      <c r="A12" s="5" t="s">
        <v>82</v>
      </c>
      <c r="B12" s="5">
        <v>288</v>
      </c>
      <c r="C12" s="5">
        <v>99</v>
      </c>
      <c r="D12" s="5">
        <f t="shared" si="0"/>
        <v>28512</v>
      </c>
      <c r="E12" s="13"/>
      <c r="F12" s="13"/>
      <c r="G12" s="14"/>
      <c r="H12" s="14"/>
    </row>
    <row r="13" spans="1:8" ht="15" thickBot="1" x14ac:dyDescent="0.35">
      <c r="A13" s="5" t="s">
        <v>83</v>
      </c>
      <c r="B13" s="5">
        <v>170</v>
      </c>
      <c r="C13" s="5">
        <v>88</v>
      </c>
      <c r="D13" s="5">
        <f t="shared" si="0"/>
        <v>14960</v>
      </c>
      <c r="E13" s="15" t="s">
        <v>84</v>
      </c>
      <c r="F13" s="15"/>
      <c r="G13" s="15"/>
      <c r="H13" s="15"/>
    </row>
    <row r="14" spans="1:8" x14ac:dyDescent="0.3">
      <c r="A14" s="16" t="s">
        <v>85</v>
      </c>
      <c r="B14" s="16"/>
      <c r="C14" s="16"/>
      <c r="D14" s="16"/>
      <c r="E14" s="15"/>
      <c r="F14" s="15"/>
      <c r="G14" s="15"/>
      <c r="H14" s="15"/>
    </row>
    <row r="15" spans="1:8" x14ac:dyDescent="0.3">
      <c r="A15" s="16"/>
      <c r="B15" s="16"/>
      <c r="C15" s="16"/>
      <c r="D15" s="16"/>
      <c r="E15" s="10" t="s">
        <v>86</v>
      </c>
      <c r="F15" s="11">
        <f>H15/G15</f>
        <v>285.74158690176324</v>
      </c>
      <c r="G15" s="10">
        <f>G7+G11</f>
        <v>9925</v>
      </c>
      <c r="H15" s="10">
        <f>H11+H7</f>
        <v>2835985.25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0"/>
      <c r="F16" s="11"/>
      <c r="G16" s="10"/>
      <c r="H16" s="10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2" t="s">
        <v>89</v>
      </c>
      <c r="F17" s="12"/>
      <c r="G17" s="12"/>
      <c r="H17" s="12"/>
    </row>
    <row r="18" spans="1:8" x14ac:dyDescent="0.3">
      <c r="B18" s="5">
        <v>338</v>
      </c>
      <c r="C18" s="5">
        <v>0</v>
      </c>
      <c r="D18">
        <v>0</v>
      </c>
      <c r="E18" s="12"/>
      <c r="F18" s="12"/>
      <c r="G18" s="12"/>
      <c r="H18" s="12"/>
    </row>
    <row r="19" spans="1:8" ht="15" thickBot="1" x14ac:dyDescent="0.35">
      <c r="A19" s="8" t="s">
        <v>79</v>
      </c>
      <c r="B19" s="9"/>
      <c r="C19" s="9">
        <f>SUM(C5:C13)+SUM(C16:C18)</f>
        <v>760</v>
      </c>
      <c r="D19" s="9">
        <f>SUM(D5:D13)+SUM(D16:D18)</f>
        <v>163013</v>
      </c>
      <c r="E19" s="13"/>
      <c r="F19" s="13"/>
      <c r="G19" s="14">
        <v>4100</v>
      </c>
      <c r="H19" s="14">
        <f>11705.5*100</f>
        <v>1170550</v>
      </c>
    </row>
    <row r="20" spans="1:8" ht="15" thickBot="1" x14ac:dyDescent="0.35">
      <c r="E20" s="13"/>
      <c r="F20" s="13"/>
      <c r="G20" s="14"/>
      <c r="H20" s="14"/>
    </row>
    <row r="21" spans="1:8" ht="15" thickBot="1" x14ac:dyDescent="0.35">
      <c r="E21" s="15" t="s">
        <v>90</v>
      </c>
      <c r="F21" s="15"/>
      <c r="G21" s="15"/>
      <c r="H21" s="15"/>
    </row>
    <row r="22" spans="1:8" x14ac:dyDescent="0.3">
      <c r="E22" s="15"/>
      <c r="F22" s="15"/>
      <c r="G22" s="15"/>
      <c r="H22" s="15"/>
    </row>
    <row r="23" spans="1:8" x14ac:dyDescent="0.3">
      <c r="E23" s="10" t="s">
        <v>91</v>
      </c>
      <c r="F23" s="11">
        <f>H23/G23</f>
        <v>285.67096256684493</v>
      </c>
      <c r="G23" s="10">
        <f>G15+G19</f>
        <v>14025</v>
      </c>
      <c r="H23" s="10">
        <f>H19+H15</f>
        <v>4006535.25</v>
      </c>
    </row>
    <row r="24" spans="1:8" x14ac:dyDescent="0.3">
      <c r="E24" s="10"/>
      <c r="F24" s="11"/>
      <c r="G24" s="10"/>
      <c r="H24" s="10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tabSelected="1" workbookViewId="0">
      <selection activeCell="N19" sqref="N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9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'Flight Data'!L59</f>
        <v>778</v>
      </c>
      <c r="C8">
        <f>'Weigjt&amp;Balance'!G$19-B8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F10</f>
        <v>912479.99999999988</v>
      </c>
      <c r="H8">
        <f>((F8-G8)/(D8-E8))*(C8-E8)+G8</f>
        <v>925067.73999999987</v>
      </c>
      <c r="I8">
        <f>('Weigjt&amp;Balance'!H$15+H8)/('Weigjt&amp;Balance'!G$15+'Changing CG'!C8)</f>
        <v>283.91733902015551</v>
      </c>
      <c r="J8">
        <f>(I8-B$1)/B$2</f>
        <v>0.39957198098487906</v>
      </c>
    </row>
    <row r="9" spans="1:10" x14ac:dyDescent="0.3">
      <c r="A9">
        <f>A8+1</f>
        <v>2</v>
      </c>
      <c r="B9">
        <f>'Flight Data'!L60</f>
        <v>797</v>
      </c>
      <c r="C9">
        <f>'Weigjt&amp;Balance'!G$19-B9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912479.99999999988</v>
      </c>
      <c r="H9">
        <f t="shared" ref="H9:H19" si="1">((F9-G9)/(D9-E9))*(C9-E9)+G9</f>
        <v>914196.50999999989</v>
      </c>
      <c r="I9">
        <f>('Weigjt&amp;Balance'!H$15+H9)/('Weigjt&amp;Balance'!G$15+'Changing CG'!C9)</f>
        <v>283.50330813426064</v>
      </c>
      <c r="J9">
        <f t="shared" ref="J9:J14" si="2">(I9-B$1)/B$2</f>
        <v>0.39445922615782453</v>
      </c>
    </row>
    <row r="10" spans="1:10" x14ac:dyDescent="0.3">
      <c r="A10">
        <f t="shared" ref="A10:A14" si="3">A9+1</f>
        <v>3</v>
      </c>
      <c r="B10">
        <f>'Flight Data'!L61</f>
        <v>826</v>
      </c>
      <c r="C10">
        <f>'Weigjt&amp;Balance'!G$19-B10</f>
        <v>3274</v>
      </c>
      <c r="D10">
        <v>3300</v>
      </c>
      <c r="E10">
        <f t="shared" si="0"/>
        <v>3200</v>
      </c>
      <c r="F10">
        <f>9124.8*100</f>
        <v>912479.99999999988</v>
      </c>
      <c r="G10">
        <f>8839.04*100</f>
        <v>883904.00000000012</v>
      </c>
      <c r="H10">
        <f t="shared" si="1"/>
        <v>905050.24</v>
      </c>
      <c r="I10">
        <f>('Weigjt&amp;Balance'!H$15+H10)/('Weigjt&amp;Balance'!G$15+'Changing CG'!C10)</f>
        <v>283.4332517614971</v>
      </c>
      <c r="J10">
        <f t="shared" si="2"/>
        <v>0.39359411906022596</v>
      </c>
    </row>
    <row r="11" spans="1:10" x14ac:dyDescent="0.3">
      <c r="A11">
        <f t="shared" si="3"/>
        <v>4</v>
      </c>
      <c r="B11">
        <f>'Flight Data'!L62</f>
        <v>839</v>
      </c>
      <c r="C11">
        <f>'Weigjt&amp;Balance'!G$19-B11</f>
        <v>3261</v>
      </c>
      <c r="D11">
        <v>3300</v>
      </c>
      <c r="E11">
        <f t="shared" si="0"/>
        <v>3200</v>
      </c>
      <c r="F11">
        <f t="shared" ref="F11:F14" si="4">9124.8*100</f>
        <v>912479.99999999988</v>
      </c>
      <c r="G11">
        <f t="shared" ref="G11:G14" si="5">8839.04*100</f>
        <v>883904.00000000012</v>
      </c>
      <c r="H11">
        <f t="shared" si="1"/>
        <v>901335.36</v>
      </c>
      <c r="I11">
        <f>('Weigjt&amp;Balance'!H$15+H11)/('Weigjt&amp;Balance'!G$15+'Changing CG'!C11)</f>
        <v>283.43095783406642</v>
      </c>
      <c r="J11">
        <f t="shared" si="2"/>
        <v>0.39356579197414687</v>
      </c>
    </row>
    <row r="12" spans="1:10" x14ac:dyDescent="0.3">
      <c r="A12">
        <f t="shared" si="3"/>
        <v>5</v>
      </c>
      <c r="B12">
        <f>'Flight Data'!L63</f>
        <v>857</v>
      </c>
      <c r="C12">
        <f>'Weigjt&amp;Balance'!G$19-B12</f>
        <v>3243</v>
      </c>
      <c r="D12">
        <v>3300</v>
      </c>
      <c r="E12">
        <f t="shared" si="0"/>
        <v>3200</v>
      </c>
      <c r="F12">
        <f t="shared" si="4"/>
        <v>912479.99999999988</v>
      </c>
      <c r="G12">
        <f t="shared" si="5"/>
        <v>883904.00000000012</v>
      </c>
      <c r="H12">
        <f t="shared" si="1"/>
        <v>896191.68</v>
      </c>
      <c r="I12">
        <f>('Weigjt&amp;Balance'!H$15+H12)/('Weigjt&amp;Balance'!G$15+'Changing CG'!C12)</f>
        <v>283.42777414945323</v>
      </c>
      <c r="J12">
        <f t="shared" si="2"/>
        <v>0.3935264775185629</v>
      </c>
    </row>
    <row r="13" spans="1:10" x14ac:dyDescent="0.3">
      <c r="A13">
        <f t="shared" si="3"/>
        <v>6</v>
      </c>
      <c r="B13">
        <f>'Flight Data'!L64</f>
        <v>872</v>
      </c>
      <c r="C13">
        <f>'Weigjt&amp;Balance'!G$19-B13</f>
        <v>3228</v>
      </c>
      <c r="D13">
        <v>3300</v>
      </c>
      <c r="E13">
        <f t="shared" si="0"/>
        <v>3200</v>
      </c>
      <c r="F13">
        <f t="shared" si="4"/>
        <v>912479.99999999988</v>
      </c>
      <c r="G13">
        <f t="shared" si="5"/>
        <v>883904.00000000012</v>
      </c>
      <c r="H13">
        <f t="shared" si="1"/>
        <v>891905.28</v>
      </c>
      <c r="I13">
        <f>('Weigjt&amp;Balance'!H$15+H13)/('Weigjt&amp;Balance'!G$15+'Changing CG'!C13)</f>
        <v>283.42511442256523</v>
      </c>
      <c r="J13">
        <f t="shared" si="2"/>
        <v>0.39349363327445325</v>
      </c>
    </row>
    <row r="14" spans="1:10" x14ac:dyDescent="0.3">
      <c r="A14">
        <f t="shared" si="3"/>
        <v>7</v>
      </c>
      <c r="B14">
        <f>'Flight Data'!L65</f>
        <v>889</v>
      </c>
      <c r="C14">
        <f>'Weigjt&amp;Balance'!G$19-B14</f>
        <v>3211</v>
      </c>
      <c r="D14">
        <v>3300</v>
      </c>
      <c r="E14">
        <f t="shared" si="0"/>
        <v>3200</v>
      </c>
      <c r="F14">
        <f t="shared" si="4"/>
        <v>912479.99999999988</v>
      </c>
      <c r="G14">
        <f t="shared" si="5"/>
        <v>883904.00000000012</v>
      </c>
      <c r="H14">
        <f t="shared" si="1"/>
        <v>887047.3600000001</v>
      </c>
      <c r="I14">
        <f>('Weigjt&amp;Balance'!H$15+H14)/('Weigjt&amp;Balance'!G$15+'Changing CG'!C14)</f>
        <v>283.4220927222899</v>
      </c>
      <c r="J14">
        <f t="shared" si="2"/>
        <v>0.39345631911941098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v>1</v>
      </c>
      <c r="B18">
        <f>'Flight Data'!L75</f>
        <v>912</v>
      </c>
      <c r="C18">
        <f>'Shifted CG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('Shifted CG Weight and Balance'!H$15+'Changing CG'!H18)/('Shifted CG Weight and Balance'!G$15+'Changing CG'!C18)</f>
        <v>284.55533668878212</v>
      </c>
      <c r="J18">
        <f>(I18-B$1)/B$2</f>
        <v>0.4074504407110659</v>
      </c>
    </row>
    <row r="19" spans="1:10" x14ac:dyDescent="0.3">
      <c r="A19">
        <v>2</v>
      </c>
      <c r="B19">
        <f>'Flight Data'!L76</f>
        <v>944</v>
      </c>
      <c r="C19">
        <f>'Shifted CG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('Shifted CG Weight and Balance'!H$15+'Changing CG'!H19)/('Shifted CG Weight and Balance'!G$15+'Changing CG'!C19)</f>
        <v>284.55238972555617</v>
      </c>
      <c r="J19">
        <f>(I19-B$1)/B$2</f>
        <v>0.40741404946352389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D29" sqref="D29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7" t="s">
        <v>64</v>
      </c>
      <c r="B1" s="17"/>
      <c r="C1" s="17"/>
      <c r="D1" s="17"/>
      <c r="E1" s="17" t="s">
        <v>65</v>
      </c>
      <c r="F1" s="17"/>
      <c r="G1" s="17"/>
      <c r="H1" s="17"/>
    </row>
    <row r="2" spans="1:8" x14ac:dyDescent="0.3">
      <c r="A2" s="17"/>
      <c r="B2" s="17"/>
      <c r="C2" s="17"/>
      <c r="D2" s="17"/>
      <c r="E2" s="17"/>
      <c r="F2" s="17"/>
      <c r="G2" s="17"/>
      <c r="H2" s="17"/>
    </row>
    <row r="3" spans="1:8" x14ac:dyDescent="0.3">
      <c r="A3" s="10" t="s">
        <v>66</v>
      </c>
      <c r="B3" s="10" t="s">
        <v>92</v>
      </c>
      <c r="C3" s="10" t="s">
        <v>67</v>
      </c>
      <c r="D3" s="10" t="s">
        <v>68</v>
      </c>
      <c r="E3" s="18" t="s">
        <v>69</v>
      </c>
      <c r="F3" s="18"/>
      <c r="G3" s="10" t="s">
        <v>70</v>
      </c>
      <c r="H3" s="10" t="s">
        <v>71</v>
      </c>
    </row>
    <row r="4" spans="1:8" x14ac:dyDescent="0.3">
      <c r="A4" s="10"/>
      <c r="B4" s="10"/>
      <c r="C4" s="10"/>
      <c r="D4" s="10"/>
      <c r="E4" s="18"/>
      <c r="F4" s="18"/>
      <c r="G4" s="10"/>
      <c r="H4" s="10"/>
    </row>
    <row r="5" spans="1:8" x14ac:dyDescent="0.3">
      <c r="A5" s="5" t="s">
        <v>72</v>
      </c>
      <c r="B5" s="5">
        <v>131</v>
      </c>
      <c r="C5" s="5">
        <v>80</v>
      </c>
      <c r="D5" s="5">
        <f t="shared" ref="D5:D13" si="0">B5*C5</f>
        <v>10480</v>
      </c>
      <c r="E5" s="12" t="s">
        <v>73</v>
      </c>
      <c r="F5" s="12"/>
      <c r="G5" s="12"/>
      <c r="H5" s="12"/>
    </row>
    <row r="6" spans="1:8" x14ac:dyDescent="0.3">
      <c r="A6" s="5" t="s">
        <v>74</v>
      </c>
      <c r="B6" s="5">
        <v>131</v>
      </c>
      <c r="C6" s="5">
        <v>102</v>
      </c>
      <c r="D6" s="5">
        <f t="shared" si="0"/>
        <v>13362</v>
      </c>
      <c r="E6" s="12"/>
      <c r="F6" s="12"/>
      <c r="G6" s="12"/>
      <c r="H6" s="12"/>
    </row>
    <row r="7" spans="1:8" x14ac:dyDescent="0.3">
      <c r="A7" s="5" t="s">
        <v>75</v>
      </c>
      <c r="B7" s="5">
        <v>214</v>
      </c>
      <c r="C7" s="5">
        <v>81</v>
      </c>
      <c r="D7" s="5">
        <f t="shared" si="0"/>
        <v>17334</v>
      </c>
      <c r="E7" s="10" t="s">
        <v>76</v>
      </c>
      <c r="F7" s="10">
        <v>291.64999999999998</v>
      </c>
      <c r="G7" s="10">
        <v>9165</v>
      </c>
      <c r="H7" s="10">
        <f>G7*F7</f>
        <v>2672972.25</v>
      </c>
    </row>
    <row r="8" spans="1:8" x14ac:dyDescent="0.3">
      <c r="A8" s="5" t="s">
        <v>77</v>
      </c>
      <c r="B8" s="5">
        <v>214</v>
      </c>
      <c r="C8" s="5">
        <v>66</v>
      </c>
      <c r="D8" s="5">
        <f t="shared" si="0"/>
        <v>14124</v>
      </c>
      <c r="E8" s="10"/>
      <c r="F8" s="10"/>
      <c r="G8" s="10"/>
      <c r="H8" s="10"/>
    </row>
    <row r="9" spans="1:8" x14ac:dyDescent="0.3">
      <c r="A9" s="5" t="s">
        <v>78</v>
      </c>
      <c r="B9" s="5">
        <v>251</v>
      </c>
      <c r="C9" s="5">
        <v>99</v>
      </c>
      <c r="D9" s="5">
        <f t="shared" si="0"/>
        <v>24849</v>
      </c>
      <c r="E9" s="12" t="s">
        <v>79</v>
      </c>
      <c r="F9" s="12"/>
      <c r="G9" s="12"/>
      <c r="H9" s="12"/>
    </row>
    <row r="10" spans="1:8" x14ac:dyDescent="0.3">
      <c r="A10" s="5" t="s">
        <v>80</v>
      </c>
      <c r="B10" s="5">
        <v>251</v>
      </c>
      <c r="C10" s="5">
        <v>64</v>
      </c>
      <c r="D10" s="5">
        <f t="shared" si="0"/>
        <v>16064</v>
      </c>
      <c r="E10" s="12"/>
      <c r="F10" s="12"/>
      <c r="G10" s="12"/>
      <c r="H10" s="12"/>
    </row>
    <row r="11" spans="1:8" ht="15" thickBot="1" x14ac:dyDescent="0.35">
      <c r="A11" s="5" t="s">
        <v>81</v>
      </c>
      <c r="B11" s="5">
        <v>288</v>
      </c>
      <c r="C11" s="5">
        <v>81</v>
      </c>
      <c r="D11" s="5">
        <f t="shared" si="0"/>
        <v>23328</v>
      </c>
      <c r="E11" s="13"/>
      <c r="F11" s="13"/>
      <c r="G11" s="14">
        <f>C19</f>
        <v>760</v>
      </c>
      <c r="H11" s="14">
        <f>D19</f>
        <v>149351</v>
      </c>
    </row>
    <row r="12" spans="1:8" ht="15" thickBot="1" x14ac:dyDescent="0.35">
      <c r="A12" s="5" t="s">
        <v>82</v>
      </c>
      <c r="B12" s="5">
        <v>150</v>
      </c>
      <c r="C12" s="5">
        <v>99</v>
      </c>
      <c r="D12" s="5">
        <f t="shared" si="0"/>
        <v>14850</v>
      </c>
      <c r="E12" s="13"/>
      <c r="F12" s="13"/>
      <c r="G12" s="14"/>
      <c r="H12" s="14"/>
    </row>
    <row r="13" spans="1:8" ht="15" thickBot="1" x14ac:dyDescent="0.35">
      <c r="A13" s="5" t="s">
        <v>83</v>
      </c>
      <c r="B13" s="5">
        <v>170</v>
      </c>
      <c r="C13" s="5">
        <v>88</v>
      </c>
      <c r="D13" s="5">
        <f t="shared" si="0"/>
        <v>14960</v>
      </c>
      <c r="E13" s="15" t="s">
        <v>84</v>
      </c>
      <c r="F13" s="15"/>
      <c r="G13" s="15"/>
      <c r="H13" s="15"/>
    </row>
    <row r="14" spans="1:8" x14ac:dyDescent="0.3">
      <c r="A14" s="16" t="s">
        <v>85</v>
      </c>
      <c r="B14" s="16"/>
      <c r="C14" s="16"/>
      <c r="D14" s="16"/>
      <c r="E14" s="15"/>
      <c r="F14" s="15"/>
      <c r="G14" s="15"/>
      <c r="H14" s="15"/>
    </row>
    <row r="15" spans="1:8" x14ac:dyDescent="0.3">
      <c r="A15" s="16"/>
      <c r="B15" s="16"/>
      <c r="C15" s="16"/>
      <c r="D15" s="16"/>
      <c r="E15" s="10" t="s">
        <v>86</v>
      </c>
      <c r="F15" s="11">
        <f>H15/G15</f>
        <v>284.36506297229221</v>
      </c>
      <c r="G15" s="10">
        <f>G7+G11</f>
        <v>9925</v>
      </c>
      <c r="H15" s="10">
        <f>H11+H7</f>
        <v>2822323.25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0"/>
      <c r="F16" s="11"/>
      <c r="G16" s="10"/>
      <c r="H16" s="10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2" t="s">
        <v>89</v>
      </c>
      <c r="F17" s="12"/>
      <c r="G17" s="12"/>
      <c r="H17" s="12"/>
    </row>
    <row r="18" spans="1:8" x14ac:dyDescent="0.3">
      <c r="B18" s="5">
        <v>338</v>
      </c>
      <c r="C18" s="5">
        <v>0</v>
      </c>
      <c r="D18">
        <v>0</v>
      </c>
      <c r="E18" s="12"/>
      <c r="F18" s="12"/>
      <c r="G18" s="12"/>
      <c r="H18" s="12"/>
    </row>
    <row r="19" spans="1:8" ht="15" thickBot="1" x14ac:dyDescent="0.35">
      <c r="A19" s="8" t="s">
        <v>79</v>
      </c>
      <c r="B19" s="9"/>
      <c r="C19" s="9">
        <f>SUM(C5:C13)+SUM(C16:C18)</f>
        <v>760</v>
      </c>
      <c r="D19" s="9">
        <f>SUM(D5:D13)+SUM(D16:D18)</f>
        <v>149351</v>
      </c>
      <c r="E19" s="13"/>
      <c r="F19" s="13"/>
      <c r="G19" s="14">
        <v>4100</v>
      </c>
      <c r="H19" s="14">
        <f>11705.5*100</f>
        <v>1170550</v>
      </c>
    </row>
    <row r="20" spans="1:8" ht="15" thickBot="1" x14ac:dyDescent="0.35">
      <c r="E20" s="13"/>
      <c r="F20" s="13"/>
      <c r="G20" s="14"/>
      <c r="H20" s="14"/>
    </row>
    <row r="21" spans="1:8" ht="15" thickBot="1" x14ac:dyDescent="0.35">
      <c r="E21" s="15" t="s">
        <v>90</v>
      </c>
      <c r="F21" s="15"/>
      <c r="G21" s="15"/>
      <c r="H21" s="15"/>
    </row>
    <row r="22" spans="1:8" x14ac:dyDescent="0.3">
      <c r="E22" s="15"/>
      <c r="F22" s="15"/>
      <c r="G22" s="15"/>
      <c r="H22" s="15"/>
    </row>
    <row r="23" spans="1:8" x14ac:dyDescent="0.3">
      <c r="E23" s="10" t="s">
        <v>91</v>
      </c>
      <c r="F23" s="11">
        <f>H23/G23</f>
        <v>284.69684491978609</v>
      </c>
      <c r="G23" s="10">
        <f>G15+G19</f>
        <v>14025</v>
      </c>
      <c r="H23" s="10">
        <f>H19+H15</f>
        <v>3992873.25</v>
      </c>
    </row>
    <row r="24" spans="1:8" x14ac:dyDescent="0.3">
      <c r="E24" s="10"/>
      <c r="F24" s="11"/>
      <c r="G24" s="10"/>
      <c r="H24" s="10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5:H6"/>
    <mergeCell ref="E7:E8"/>
    <mergeCell ref="F7:F8"/>
    <mergeCell ref="G7:G8"/>
    <mergeCell ref="H7:H8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 Data</vt:lpstr>
      <vt:lpstr>Weigjt&amp;Balance</vt:lpstr>
      <vt:lpstr>Changing CG</vt:lpstr>
      <vt:lpstr>Shifted CG Weight and Balance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2020-03-21T16:40:53Z</dcterms:modified>
</cp:coreProperties>
</file>