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Comparing CI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This row represents the answer you get if you use rounded numbers.</t>
      </text>
    </comment>
    <comment authorId="0" ref="G14">
      <text>
        <t xml:space="preserve">This row represents the answer you get if you use rounded numbers.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Risk of outcome among the exposed was X times the risk of outcome among the unexposed over the 3-year period.</t>
      </text>
    </comment>
    <comment authorId="0" ref="K2">
      <text>
        <t xml:space="preserve">There were 40 excess outcomes per 100 people who were exposed, compared to people who were not exposed.</t>
      </text>
    </comment>
    <comment authorId="0" ref="M2">
      <text>
        <t xml:space="preserve">People who were exposed had 5 times the rate of the outcome compared to people who were not exposed during the study period.</t>
      </text>
    </comment>
    <comment authorId="0" ref="N2">
      <text>
        <t xml:space="preserve">People who were exposed had 1.3 additional outcomes per 10 person-years compared to people who were not exposed.</t>
      </text>
    </comment>
    <comment authorId="0" ref="J9">
      <text>
        <t xml:space="preserve">Risk of outcome among the exposed was X times the risk of outcome among the unexposed over the 3-year period.</t>
      </text>
    </comment>
    <comment authorId="0" ref="K9">
      <text>
        <t xml:space="preserve">There were 40 excess outcomes per 100 people who were exposed, compared to people who were not exposed.</t>
      </text>
    </comment>
    <comment authorId="0" ref="M9">
      <text>
        <t xml:space="preserve">People who were exposed had 5 times the rate of the outcome compared to people who were not exposed during the study period.</t>
      </text>
    </comment>
    <comment authorId="0" ref="N9">
      <text>
        <t xml:space="preserve">People who were exposed had 1.3 additional outcomes per 10 person-years compared to people who were not exposed.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50% of exposed and 10% of unexposed.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This row represents the answer you get if you use rounded numbers.</t>
      </text>
    </comment>
    <comment authorId="0" ref="G10">
      <text>
        <t xml:space="preserve">This row represents the answer you get if you use rounded numbers.</t>
      </text>
    </comment>
  </commentList>
</comments>
</file>

<file path=xl/sharedStrings.xml><?xml version="1.0" encoding="utf-8"?>
<sst xmlns="http://schemas.openxmlformats.org/spreadsheetml/2006/main" count="95" uniqueCount="43">
  <si>
    <t>Question 7</t>
  </si>
  <si>
    <t>UTI</t>
  </si>
  <si>
    <t>Person-time</t>
  </si>
  <si>
    <t>AR</t>
  </si>
  <si>
    <t>RR</t>
  </si>
  <si>
    <t>Type A</t>
  </si>
  <si>
    <t>Other types</t>
  </si>
  <si>
    <t>Question 10 and 11</t>
  </si>
  <si>
    <t xml:space="preserve"> CHD</t>
  </si>
  <si>
    <t>No CHD</t>
  </si>
  <si>
    <t>Total</t>
  </si>
  <si>
    <t>se</t>
  </si>
  <si>
    <t>ll</t>
  </si>
  <si>
    <t>ul</t>
  </si>
  <si>
    <t>210-244</t>
  </si>
  <si>
    <t>Risk:</t>
  </si>
  <si>
    <t>RR:</t>
  </si>
  <si>
    <t>Less than 210</t>
  </si>
  <si>
    <t>Rounded:</t>
  </si>
  <si>
    <t>245 or more</t>
  </si>
  <si>
    <t>Closed Cohort - 3 year f/u</t>
  </si>
  <si>
    <t>O+</t>
  </si>
  <si>
    <t>O-</t>
  </si>
  <si>
    <t>Risk</t>
  </si>
  <si>
    <t>AR / 100</t>
  </si>
  <si>
    <t>Rate/10 PY</t>
  </si>
  <si>
    <t>IR</t>
  </si>
  <si>
    <t>IRD / 10 PY</t>
  </si>
  <si>
    <t>E+</t>
  </si>
  <si>
    <t>E-</t>
  </si>
  <si>
    <t>Fixex Cohort - 3 year f/u, 2% attition in each group at the halfway point 1.5 years.</t>
  </si>
  <si>
    <t>n censored</t>
  </si>
  <si>
    <t>n complete</t>
  </si>
  <si>
    <t>Person-time complete</t>
  </si>
  <si>
    <t>Person-time censored</t>
  </si>
  <si>
    <t>Person</t>
  </si>
  <si>
    <t>Months of F/U</t>
  </si>
  <si>
    <t>Exposure (50%)</t>
  </si>
  <si>
    <t>Outcome</t>
  </si>
  <si>
    <t>N</t>
  </si>
  <si>
    <t>Person-months</t>
  </si>
  <si>
    <t>Szklo formula</t>
  </si>
  <si>
    <t>PowerPoint formula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</si>
</sst>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6" width="10.56"/>
  </cols>
  <sheetData>
    <row r="1" ht="15.75" customHeight="1">
      <c r="A1" s="1" t="s">
        <v>0</v>
      </c>
      <c r="B1" s="2"/>
      <c r="C1" s="2"/>
      <c r="D1" s="2"/>
      <c r="E1" s="2"/>
      <c r="F1" s="2"/>
    </row>
    <row r="2" ht="15.75" customHeight="1">
      <c r="A2" s="3"/>
      <c r="B2" s="3" t="s">
        <v>1</v>
      </c>
      <c r="C2" s="3" t="s">
        <v>2</v>
      </c>
      <c r="E2" s="4" t="s">
        <v>3</v>
      </c>
      <c r="F2" s="4" t="s">
        <v>4</v>
      </c>
    </row>
    <row r="3" ht="15.75" customHeight="1">
      <c r="A3" s="3" t="s">
        <v>5</v>
      </c>
      <c r="B3" s="4">
        <v>200.0</v>
      </c>
      <c r="C3" s="4">
        <v>1000.0</v>
      </c>
      <c r="D3" s="4">
        <f t="shared" ref="D3:D4" si="1">B3/C3</f>
        <v>0.2</v>
      </c>
      <c r="E3" s="4">
        <f>D3 - D4</f>
        <v>0.18</v>
      </c>
      <c r="F3" s="4">
        <f>D3/D4</f>
        <v>10</v>
      </c>
    </row>
    <row r="4" ht="15.75" customHeight="1">
      <c r="A4" s="3" t="s">
        <v>6</v>
      </c>
      <c r="B4" s="4">
        <v>100.0</v>
      </c>
      <c r="C4" s="4">
        <v>5000.0</v>
      </c>
      <c r="D4" s="4">
        <f t="shared" si="1"/>
        <v>0.02</v>
      </c>
    </row>
    <row r="5" ht="15.75" customHeight="1"/>
    <row r="6" ht="15.75" customHeight="1">
      <c r="A6" s="1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ht="15.75" customHeight="1">
      <c r="B7" s="4" t="s">
        <v>8</v>
      </c>
      <c r="C7" s="4" t="s">
        <v>9</v>
      </c>
      <c r="D7" s="4" t="s">
        <v>10</v>
      </c>
      <c r="I7" s="4" t="s">
        <v>11</v>
      </c>
      <c r="J7" s="4" t="s">
        <v>12</v>
      </c>
      <c r="K7" s="4" t="s">
        <v>13</v>
      </c>
    </row>
    <row r="8" ht="15.75" customHeight="1">
      <c r="A8" s="4" t="s">
        <v>14</v>
      </c>
      <c r="B8" s="4">
        <v>29.0</v>
      </c>
      <c r="C8" s="4">
        <f t="shared" ref="C8:C9" si="2">D8-B8</f>
        <v>426</v>
      </c>
      <c r="D8" s="4">
        <v>455.0</v>
      </c>
      <c r="E8" s="4" t="s">
        <v>15</v>
      </c>
      <c r="F8" s="4">
        <f t="shared" ref="F8:F9" si="3">B8/D8</f>
        <v>0.06373626374</v>
      </c>
      <c r="G8" s="4" t="s">
        <v>16</v>
      </c>
      <c r="H8" s="4">
        <f>F8/F9</f>
        <v>1.808516484</v>
      </c>
      <c r="I8" s="4">
        <f>SQRT((C8/(B8*D8)) + (C9/(B9*D9)))</f>
        <v>0.3042734186</v>
      </c>
      <c r="J8" s="4">
        <f t="shared" ref="J8:J9" si="4">H8*EXP(-1.96*I8)</f>
        <v>0.9961384614</v>
      </c>
      <c r="K8" s="4">
        <f t="shared" ref="K8:K9" si="5">H8*EXP(1.96*I8)</f>
        <v>3.283410889</v>
      </c>
    </row>
    <row r="9" ht="15.75" customHeight="1">
      <c r="A9" s="4" t="s">
        <v>17</v>
      </c>
      <c r="B9" s="4">
        <v>16.0</v>
      </c>
      <c r="C9" s="4">
        <f t="shared" si="2"/>
        <v>438</v>
      </c>
      <c r="D9" s="4">
        <v>454.0</v>
      </c>
      <c r="E9" s="4" t="s">
        <v>15</v>
      </c>
      <c r="F9" s="4">
        <f t="shared" si="3"/>
        <v>0.03524229075</v>
      </c>
      <c r="G9" s="3" t="s">
        <v>18</v>
      </c>
      <c r="H9" s="3">
        <v>1.809</v>
      </c>
      <c r="I9" s="3">
        <v>0.304</v>
      </c>
      <c r="J9" s="4">
        <f t="shared" si="4"/>
        <v>0.9969389012</v>
      </c>
      <c r="K9" s="4">
        <f t="shared" si="5"/>
        <v>3.282529146</v>
      </c>
    </row>
    <row r="10" ht="15.75" customHeight="1">
      <c r="D10" s="4">
        <f>SUM(D8:D9)</f>
        <v>909</v>
      </c>
    </row>
    <row r="11" ht="15.75" customHeight="1"/>
    <row r="12" ht="15.75" customHeight="1">
      <c r="B12" s="4" t="s">
        <v>8</v>
      </c>
      <c r="C12" s="4" t="s">
        <v>9</v>
      </c>
      <c r="D12" s="4" t="s">
        <v>10</v>
      </c>
    </row>
    <row r="13" ht="15.75" customHeight="1">
      <c r="A13" s="4" t="s">
        <v>19</v>
      </c>
      <c r="B13" s="4">
        <v>51.0</v>
      </c>
      <c r="C13" s="4">
        <f t="shared" ref="C13:C14" si="6">D13-B13</f>
        <v>373</v>
      </c>
      <c r="D13" s="4">
        <v>424.0</v>
      </c>
      <c r="E13" s="4" t="s">
        <v>15</v>
      </c>
      <c r="F13" s="4">
        <f t="shared" ref="F13:F14" si="7">B13/D13</f>
        <v>0.1202830189</v>
      </c>
      <c r="G13" s="4" t="s">
        <v>16</v>
      </c>
      <c r="H13" s="4">
        <f>F13/F14</f>
        <v>3.41303066</v>
      </c>
      <c r="I13" s="4">
        <f>SQRT((C13/(B13*D13)) + (C14/(B14*D14)))</f>
        <v>0.2784720981</v>
      </c>
      <c r="J13" s="4">
        <f t="shared" ref="J13:J14" si="8">H13*EXP(-1.96*I13)</f>
        <v>1.977424699</v>
      </c>
      <c r="K13" s="4">
        <f t="shared" ref="K13:K14" si="9">H13*EXP(1.96*I13)</f>
        <v>5.890883377</v>
      </c>
    </row>
    <row r="14" ht="15.75" customHeight="1">
      <c r="A14" s="4" t="s">
        <v>17</v>
      </c>
      <c r="B14" s="4">
        <v>16.0</v>
      </c>
      <c r="C14" s="4">
        <f t="shared" si="6"/>
        <v>438</v>
      </c>
      <c r="D14" s="4">
        <v>454.0</v>
      </c>
      <c r="E14" s="4" t="s">
        <v>15</v>
      </c>
      <c r="F14" s="4">
        <f t="shared" si="7"/>
        <v>0.03524229075</v>
      </c>
      <c r="G14" s="3" t="s">
        <v>18</v>
      </c>
      <c r="H14" s="3">
        <v>3.413</v>
      </c>
      <c r="I14" s="3">
        <v>0.278</v>
      </c>
      <c r="J14" s="4">
        <f t="shared" si="8"/>
        <v>1.979237501</v>
      </c>
      <c r="K14" s="4">
        <f t="shared" si="9"/>
        <v>5.885382121</v>
      </c>
    </row>
    <row r="15" ht="15.75" customHeight="1">
      <c r="D15" s="4">
        <f>SUM(D13:D14)</f>
        <v>878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7" max="8" width="16.89"/>
  </cols>
  <sheetData>
    <row r="1">
      <c r="A1" s="3" t="s">
        <v>20</v>
      </c>
    </row>
    <row r="2">
      <c r="B2" s="3" t="s">
        <v>21</v>
      </c>
      <c r="C2" s="3" t="s">
        <v>22</v>
      </c>
      <c r="D2" s="3" t="s">
        <v>10</v>
      </c>
      <c r="E2" s="3"/>
      <c r="F2" s="3"/>
      <c r="G2" s="3" t="s">
        <v>2</v>
      </c>
      <c r="H2" s="3"/>
      <c r="I2" s="3" t="s">
        <v>23</v>
      </c>
      <c r="J2" s="3" t="s">
        <v>4</v>
      </c>
      <c r="K2" s="3" t="s">
        <v>24</v>
      </c>
      <c r="L2" s="3" t="s">
        <v>25</v>
      </c>
      <c r="M2" s="3" t="s">
        <v>26</v>
      </c>
      <c r="N2" s="3" t="s">
        <v>27</v>
      </c>
    </row>
    <row r="3">
      <c r="A3" s="3" t="s">
        <v>28</v>
      </c>
      <c r="B3" s="4">
        <f>D3*0.5</f>
        <v>250</v>
      </c>
      <c r="C3" s="4">
        <f t="shared" ref="C3:C4" si="1">D3-B3</f>
        <v>250</v>
      </c>
      <c r="D3" s="3">
        <v>500.0</v>
      </c>
      <c r="E3" s="3"/>
      <c r="F3" s="3"/>
      <c r="G3" s="4">
        <f t="shared" ref="G3:G4" si="2">D3*3</f>
        <v>1500</v>
      </c>
      <c r="I3" s="4">
        <f t="shared" ref="I3:I4" si="3">B3/D3</f>
        <v>0.5</v>
      </c>
      <c r="J3" s="4">
        <f>I3/I4</f>
        <v>5</v>
      </c>
      <c r="K3" s="4">
        <f>(I3-I4) * 100</f>
        <v>40</v>
      </c>
      <c r="L3" s="4">
        <f t="shared" ref="L3:L4" si="4">(B3/G3)*10</f>
        <v>1.666666667</v>
      </c>
      <c r="M3" s="4">
        <f>L3/L4</f>
        <v>5</v>
      </c>
      <c r="N3" s="4">
        <f>(L3-L4)</f>
        <v>1.333333333</v>
      </c>
    </row>
    <row r="4">
      <c r="A4" s="3" t="s">
        <v>29</v>
      </c>
      <c r="B4" s="4">
        <f>D4*0.1</f>
        <v>50</v>
      </c>
      <c r="C4" s="4">
        <f t="shared" si="1"/>
        <v>450</v>
      </c>
      <c r="D4" s="3">
        <v>500.0</v>
      </c>
      <c r="E4" s="3"/>
      <c r="F4" s="3"/>
      <c r="G4" s="4">
        <f t="shared" si="2"/>
        <v>1500</v>
      </c>
      <c r="I4" s="4">
        <f t="shared" si="3"/>
        <v>0.1</v>
      </c>
      <c r="L4" s="4">
        <f t="shared" si="4"/>
        <v>0.3333333333</v>
      </c>
    </row>
    <row r="5">
      <c r="B5" s="4">
        <f t="shared" ref="B5:D5" si="5">B3+B4</f>
        <v>300</v>
      </c>
      <c r="C5" s="4">
        <f t="shared" si="5"/>
        <v>700</v>
      </c>
      <c r="D5" s="4">
        <f t="shared" si="5"/>
        <v>1000</v>
      </c>
    </row>
    <row r="8">
      <c r="A8" s="3" t="s">
        <v>30</v>
      </c>
    </row>
    <row r="9">
      <c r="B9" s="3" t="s">
        <v>21</v>
      </c>
      <c r="C9" s="3" t="s">
        <v>22</v>
      </c>
      <c r="D9" s="3" t="s">
        <v>10</v>
      </c>
      <c r="E9" s="3" t="s">
        <v>31</v>
      </c>
      <c r="F9" s="3" t="s">
        <v>32</v>
      </c>
      <c r="G9" s="3" t="s">
        <v>33</v>
      </c>
      <c r="H9" s="3" t="s">
        <v>34</v>
      </c>
      <c r="I9" s="3" t="s">
        <v>23</v>
      </c>
      <c r="J9" s="3" t="s">
        <v>4</v>
      </c>
      <c r="K9" s="3" t="s">
        <v>24</v>
      </c>
      <c r="L9" s="3" t="s">
        <v>25</v>
      </c>
      <c r="M9" s="3" t="s">
        <v>26</v>
      </c>
      <c r="N9" s="3" t="s">
        <v>27</v>
      </c>
    </row>
    <row r="10">
      <c r="A10" s="3" t="s">
        <v>28</v>
      </c>
      <c r="B10" s="4">
        <f>D10*0.5</f>
        <v>250</v>
      </c>
      <c r="C10" s="4">
        <f t="shared" ref="C10:C11" si="6">D10-B10</f>
        <v>250</v>
      </c>
      <c r="D10" s="3">
        <v>500.0</v>
      </c>
      <c r="E10" s="3">
        <f>B10*0.02</f>
        <v>5</v>
      </c>
      <c r="I10" s="4">
        <f t="shared" ref="I10:I11" si="7">B10/D10</f>
        <v>0.5</v>
      </c>
      <c r="J10" s="4">
        <f>I10/I11</f>
        <v>5</v>
      </c>
      <c r="K10" s="4">
        <f>(I10-I11) * 100</f>
        <v>40</v>
      </c>
      <c r="L10" s="4" t="str">
        <f t="shared" ref="L10:L11" si="8">(B10/G10)*10</f>
        <v>#DIV/0!</v>
      </c>
      <c r="M10" s="4" t="str">
        <f>L10/L11</f>
        <v>#DIV/0!</v>
      </c>
      <c r="N10" s="4" t="str">
        <f>(L10-L11)</f>
        <v>#DIV/0!</v>
      </c>
    </row>
    <row r="11">
      <c r="A11" s="3" t="s">
        <v>29</v>
      </c>
      <c r="B11" s="4">
        <f>D11*0.1</f>
        <v>50</v>
      </c>
      <c r="C11" s="4">
        <f t="shared" si="6"/>
        <v>450</v>
      </c>
      <c r="D11" s="3">
        <v>500.0</v>
      </c>
      <c r="E11" s="3"/>
      <c r="F11" s="3"/>
      <c r="G11" s="4">
        <f>D11*3</f>
        <v>1500</v>
      </c>
      <c r="I11" s="4">
        <f t="shared" si="7"/>
        <v>0.1</v>
      </c>
      <c r="L11" s="4">
        <f t="shared" si="8"/>
        <v>0.3333333333</v>
      </c>
    </row>
    <row r="12">
      <c r="B12" s="4">
        <f t="shared" ref="B12:D12" si="9">B10+B11</f>
        <v>300</v>
      </c>
      <c r="C12" s="4">
        <f t="shared" si="9"/>
        <v>700</v>
      </c>
      <c r="D12" s="4">
        <f t="shared" si="9"/>
        <v>1000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2.11"/>
    <col customWidth="1" min="10" max="10" width="12.22"/>
  </cols>
  <sheetData>
    <row r="1">
      <c r="A1" s="5" t="s">
        <v>20</v>
      </c>
      <c r="B1" s="3"/>
    </row>
    <row r="2">
      <c r="A2" s="6" t="s">
        <v>35</v>
      </c>
      <c r="B2" s="6" t="s">
        <v>36</v>
      </c>
      <c r="C2" s="6" t="s">
        <v>37</v>
      </c>
      <c r="D2" s="6" t="s">
        <v>38</v>
      </c>
      <c r="G2" s="6" t="s">
        <v>21</v>
      </c>
      <c r="H2" s="6" t="s">
        <v>22</v>
      </c>
      <c r="I2" s="6" t="s">
        <v>39</v>
      </c>
      <c r="J2" s="3" t="s">
        <v>40</v>
      </c>
    </row>
    <row r="3">
      <c r="A3" s="6">
        <v>1.0</v>
      </c>
      <c r="B3" s="6">
        <v>36.0</v>
      </c>
      <c r="C3" s="6">
        <v>0.0</v>
      </c>
      <c r="D3" s="6">
        <v>0.0</v>
      </c>
      <c r="F3" s="3" t="s">
        <v>28</v>
      </c>
      <c r="G3" s="7">
        <f>COUNTIFS($C3:$C22, 1, $D3:$D22, 1)</f>
        <v>5</v>
      </c>
      <c r="H3" s="7">
        <f>COUNTIFS($C3:$C22, 1, $D3:$D22, 0)</f>
        <v>5</v>
      </c>
      <c r="I3" s="7">
        <f t="shared" ref="I3:I4" si="1">sum(G3:H3)</f>
        <v>10</v>
      </c>
      <c r="J3" s="4">
        <f>SUMIFS(B3:B22, C3:C22, 1)</f>
        <v>360</v>
      </c>
    </row>
    <row r="4">
      <c r="A4" s="6">
        <v>2.0</v>
      </c>
      <c r="B4" s="6">
        <v>36.0</v>
      </c>
      <c r="C4" s="6">
        <v>0.0</v>
      </c>
      <c r="D4" s="6">
        <v>0.0</v>
      </c>
      <c r="F4" s="3" t="s">
        <v>29</v>
      </c>
      <c r="G4" s="7">
        <f>COUNTIFS($C3:$C22, 0, $D3:$D22, 1)</f>
        <v>1</v>
      </c>
      <c r="H4" s="7">
        <f>COUNTIFS($C3:$C22, 0, $D3:$D22, 0)</f>
        <v>9</v>
      </c>
      <c r="I4" s="7">
        <f t="shared" si="1"/>
        <v>10</v>
      </c>
      <c r="J4" s="4">
        <f>SUMIFS(B3:B22, C3:C22, 0)</f>
        <v>360</v>
      </c>
    </row>
    <row r="5">
      <c r="A5" s="6">
        <v>3.0</v>
      </c>
      <c r="B5" s="6">
        <v>36.0</v>
      </c>
      <c r="C5" s="6">
        <v>0.0</v>
      </c>
      <c r="D5" s="6">
        <v>0.0</v>
      </c>
      <c r="G5" s="7"/>
      <c r="H5" s="7"/>
      <c r="I5" s="7">
        <f>sum(I3:I4)</f>
        <v>20</v>
      </c>
    </row>
    <row r="6">
      <c r="A6" s="6">
        <v>4.0</v>
      </c>
      <c r="B6" s="6">
        <v>36.0</v>
      </c>
      <c r="C6" s="6">
        <v>0.0</v>
      </c>
      <c r="D6" s="6">
        <v>0.0</v>
      </c>
    </row>
    <row r="7">
      <c r="A7" s="6">
        <v>5.0</v>
      </c>
      <c r="B7" s="6">
        <v>36.0</v>
      </c>
      <c r="C7" s="6">
        <v>0.0</v>
      </c>
      <c r="D7" s="6">
        <v>0.0</v>
      </c>
    </row>
    <row r="8">
      <c r="A8" s="6">
        <v>6.0</v>
      </c>
      <c r="B8" s="6">
        <v>36.0</v>
      </c>
      <c r="C8" s="6">
        <v>0.0</v>
      </c>
      <c r="D8" s="6">
        <v>0.0</v>
      </c>
    </row>
    <row r="9">
      <c r="A9" s="6">
        <v>7.0</v>
      </c>
      <c r="B9" s="6">
        <v>36.0</v>
      </c>
      <c r="C9" s="6">
        <v>0.0</v>
      </c>
      <c r="D9" s="6">
        <v>0.0</v>
      </c>
    </row>
    <row r="10">
      <c r="A10" s="6">
        <v>8.0</v>
      </c>
      <c r="B10" s="6">
        <v>36.0</v>
      </c>
      <c r="C10" s="6">
        <v>0.0</v>
      </c>
      <c r="D10" s="6">
        <v>0.0</v>
      </c>
    </row>
    <row r="11">
      <c r="A11" s="6">
        <v>9.0</v>
      </c>
      <c r="B11" s="6">
        <v>36.0</v>
      </c>
      <c r="C11" s="6">
        <v>0.0</v>
      </c>
      <c r="D11" s="6">
        <v>0.0</v>
      </c>
    </row>
    <row r="12">
      <c r="A12" s="6">
        <v>10.0</v>
      </c>
      <c r="B12" s="6">
        <v>36.0</v>
      </c>
      <c r="C12" s="6">
        <v>0.0</v>
      </c>
      <c r="D12" s="6">
        <v>1.0</v>
      </c>
    </row>
    <row r="13">
      <c r="A13" s="6">
        <v>11.0</v>
      </c>
      <c r="B13" s="6">
        <v>36.0</v>
      </c>
      <c r="C13" s="6">
        <v>1.0</v>
      </c>
      <c r="D13" s="6">
        <v>0.0</v>
      </c>
    </row>
    <row r="14">
      <c r="A14" s="6">
        <v>12.0</v>
      </c>
      <c r="B14" s="6">
        <v>36.0</v>
      </c>
      <c r="C14" s="6">
        <v>1.0</v>
      </c>
      <c r="D14" s="6">
        <v>0.0</v>
      </c>
    </row>
    <row r="15">
      <c r="A15" s="6">
        <v>13.0</v>
      </c>
      <c r="B15" s="6">
        <v>36.0</v>
      </c>
      <c r="C15" s="6">
        <v>1.0</v>
      </c>
      <c r="D15" s="6">
        <v>0.0</v>
      </c>
    </row>
    <row r="16">
      <c r="A16" s="6">
        <v>14.0</v>
      </c>
      <c r="B16" s="6">
        <v>36.0</v>
      </c>
      <c r="C16" s="6">
        <v>1.0</v>
      </c>
      <c r="D16" s="6">
        <v>0.0</v>
      </c>
    </row>
    <row r="17">
      <c r="A17" s="6">
        <v>15.0</v>
      </c>
      <c r="B17" s="6">
        <v>36.0</v>
      </c>
      <c r="C17" s="6">
        <v>1.0</v>
      </c>
      <c r="D17" s="6">
        <v>0.0</v>
      </c>
    </row>
    <row r="18">
      <c r="A18" s="6">
        <v>16.0</v>
      </c>
      <c r="B18" s="6">
        <v>36.0</v>
      </c>
      <c r="C18" s="6">
        <v>1.0</v>
      </c>
      <c r="D18" s="6">
        <v>1.0</v>
      </c>
    </row>
    <row r="19">
      <c r="A19" s="6">
        <v>17.0</v>
      </c>
      <c r="B19" s="6">
        <v>36.0</v>
      </c>
      <c r="C19" s="6">
        <v>1.0</v>
      </c>
      <c r="D19" s="6">
        <v>1.0</v>
      </c>
    </row>
    <row r="20">
      <c r="A20" s="6">
        <v>18.0</v>
      </c>
      <c r="B20" s="6">
        <v>36.0</v>
      </c>
      <c r="C20" s="6">
        <v>1.0</v>
      </c>
      <c r="D20" s="6">
        <v>1.0</v>
      </c>
    </row>
    <row r="21">
      <c r="A21" s="6">
        <v>19.0</v>
      </c>
      <c r="B21" s="6">
        <v>36.0</v>
      </c>
      <c r="C21" s="6">
        <v>1.0</v>
      </c>
      <c r="D21" s="6">
        <v>1.0</v>
      </c>
    </row>
    <row r="22">
      <c r="A22" s="6">
        <v>20.0</v>
      </c>
      <c r="B22" s="6">
        <v>36.0</v>
      </c>
      <c r="C22" s="6">
        <v>1.0</v>
      </c>
      <c r="D22" s="6">
        <v>1.0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41</v>
      </c>
    </row>
    <row r="2">
      <c r="B2" s="4" t="s">
        <v>8</v>
      </c>
      <c r="C2" s="4" t="s">
        <v>9</v>
      </c>
      <c r="D2" s="4" t="s">
        <v>10</v>
      </c>
      <c r="I2" s="4" t="s">
        <v>11</v>
      </c>
      <c r="J2" s="4" t="s">
        <v>12</v>
      </c>
      <c r="K2" s="4" t="s">
        <v>13</v>
      </c>
    </row>
    <row r="3">
      <c r="A3" s="4" t="s">
        <v>19</v>
      </c>
      <c r="B3" s="4">
        <v>51.0</v>
      </c>
      <c r="C3" s="4">
        <f t="shared" ref="C3:C4" si="1">D3-B3</f>
        <v>373</v>
      </c>
      <c r="D3" s="4">
        <v>424.0</v>
      </c>
      <c r="E3" s="4" t="s">
        <v>15</v>
      </c>
      <c r="F3" s="4">
        <f t="shared" ref="F3:F4" si="2">B3/D3</f>
        <v>0.1202830189</v>
      </c>
      <c r="G3" s="4" t="s">
        <v>16</v>
      </c>
      <c r="H3" s="4">
        <f>F3/F4</f>
        <v>3.41303066</v>
      </c>
      <c r="I3" s="4">
        <f>SQRT((C3/(B3*D3)) + (C4/(B4*D4)))</f>
        <v>0.2784720981</v>
      </c>
      <c r="J3" s="4">
        <f t="shared" ref="J3:J4" si="3">H3*EXP(-1.96*I3)</f>
        <v>1.977424699</v>
      </c>
      <c r="K3" s="4">
        <f t="shared" ref="K3:K4" si="4">H3*EXP(1.96*I3)</f>
        <v>5.890883377</v>
      </c>
    </row>
    <row r="4">
      <c r="A4" s="4" t="s">
        <v>17</v>
      </c>
      <c r="B4" s="4">
        <v>16.0</v>
      </c>
      <c r="C4" s="4">
        <f t="shared" si="1"/>
        <v>438</v>
      </c>
      <c r="D4" s="4">
        <v>454.0</v>
      </c>
      <c r="E4" s="4" t="s">
        <v>15</v>
      </c>
      <c r="F4" s="4">
        <f t="shared" si="2"/>
        <v>0.03524229075</v>
      </c>
      <c r="G4" s="3" t="s">
        <v>18</v>
      </c>
      <c r="H4" s="3">
        <v>3.413</v>
      </c>
      <c r="I4" s="3">
        <v>0.278</v>
      </c>
      <c r="J4" s="4">
        <f t="shared" si="3"/>
        <v>1.979237501</v>
      </c>
      <c r="K4" s="4">
        <f t="shared" si="4"/>
        <v>5.885382121</v>
      </c>
    </row>
    <row r="5">
      <c r="D5" s="4">
        <f>SUM(D3:D4)</f>
        <v>878</v>
      </c>
    </row>
    <row r="7">
      <c r="A7" s="3" t="s">
        <v>42</v>
      </c>
    </row>
    <row r="8">
      <c r="B8" s="4" t="s">
        <v>8</v>
      </c>
      <c r="C8" s="4" t="s">
        <v>9</v>
      </c>
      <c r="D8" s="4" t="s">
        <v>10</v>
      </c>
      <c r="I8" s="4" t="s">
        <v>11</v>
      </c>
      <c r="J8" s="4" t="s">
        <v>12</v>
      </c>
      <c r="K8" s="4" t="s">
        <v>13</v>
      </c>
    </row>
    <row r="9">
      <c r="A9" s="4" t="s">
        <v>19</v>
      </c>
      <c r="B9" s="4">
        <v>51.0</v>
      </c>
      <c r="C9" s="4">
        <f t="shared" ref="C9:C10" si="5">D9-B9</f>
        <v>373</v>
      </c>
      <c r="D9" s="4">
        <v>424.0</v>
      </c>
      <c r="E9" s="4" t="s">
        <v>15</v>
      </c>
      <c r="F9" s="4">
        <f t="shared" ref="F9:F10" si="6">B9/D9</f>
        <v>0.1202830189</v>
      </c>
      <c r="G9" s="4" t="s">
        <v>16</v>
      </c>
      <c r="H9" s="4">
        <f>F9/F10</f>
        <v>3.41303066</v>
      </c>
      <c r="I9" s="4">
        <f>sqrt((1/B9)-(1/D9)+(1/B10)-(1/D10))</f>
        <v>0.2784720981</v>
      </c>
      <c r="J9" s="4">
        <f t="shared" ref="J9:J10" si="7">H9*EXP(-1.96*I9)</f>
        <v>1.977424699</v>
      </c>
      <c r="K9" s="4">
        <f t="shared" ref="K9:K10" si="8">H9*EXP(1.96*I9)</f>
        <v>5.890883377</v>
      </c>
    </row>
    <row r="10">
      <c r="A10" s="4" t="s">
        <v>17</v>
      </c>
      <c r="B10" s="4">
        <v>16.0</v>
      </c>
      <c r="C10" s="4">
        <f t="shared" si="5"/>
        <v>438</v>
      </c>
      <c r="D10" s="4">
        <v>454.0</v>
      </c>
      <c r="E10" s="4" t="s">
        <v>15</v>
      </c>
      <c r="F10" s="4">
        <f t="shared" si="6"/>
        <v>0.03524229075</v>
      </c>
      <c r="G10" s="3" t="s">
        <v>18</v>
      </c>
      <c r="H10" s="3">
        <v>3.413</v>
      </c>
      <c r="I10" s="3">
        <v>0.278</v>
      </c>
      <c r="J10" s="4">
        <f t="shared" si="7"/>
        <v>1.979237501</v>
      </c>
      <c r="K10" s="4">
        <f t="shared" si="8"/>
        <v>5.885382121</v>
      </c>
    </row>
    <row r="11">
      <c r="D11" s="4">
        <f>SUM(D9:D10)</f>
        <v>878</v>
      </c>
    </row>
  </sheetData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3" ma:contentTypeDescription="Create a new document." ma:contentTypeScope="" ma:versionID="8758a9079f5c81cc9bbaf8817f1682cc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f4c82a11dbf66c51fd0803d992e2d3ac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CDC0E407-2207-4738-BE40-CC73DCC1B660}"/>
</file>

<file path=customXml/itemProps2.xml><?xml version="1.0" encoding="utf-8"?>
<ds:datastoreItem xmlns:ds="http://schemas.openxmlformats.org/officeDocument/2006/customXml" ds:itemID="{9913958A-C9EE-478C-80E7-D3E51379A9CC}"/>
</file>

<file path=customXml/itemProps3.xml><?xml version="1.0" encoding="utf-8"?>
<ds:datastoreItem xmlns:ds="http://schemas.openxmlformats.org/officeDocument/2006/customXml" ds:itemID="{09A8A036-9745-4C3C-8AD5-B577953533B3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