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2"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pulation" sheetId="1" r:id="rId4"/>
    <sheet state="visible" name="SRS" sheetId="2" r:id="rId5"/>
    <sheet state="visible" name="Sample Exposure" sheetId="3" r:id="rId6"/>
    <sheet state="visible" name="Sample Disease 1" sheetId="4" r:id="rId7"/>
    <sheet state="visible" name="Case-cohort" sheetId="5" r:id="rId8"/>
    <sheet state="visible" name="Sheet2"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K2">
      <text>
        <t xml:space="preserve">risk is “probability of an event during a specified period of time.”
Rothman, Kenneth J.. Modern Epidemiology (p. 10). Lippincot (Wolters Kluwer Health). Kindle Edition. 
14% of the people in this population have heart disease.</t>
      </text>
    </comment>
    <comment authorId="0" ref="K3">
      <text>
        <t xml:space="preserve">0.163:1.0 or 1:6.1
1 person developed heart disease in this population for every 6.1 people who did not develop heart disease in a 1 year period.</t>
      </text>
    </comment>
    <comment authorId="0" ref="K6">
      <text>
        <t xml:space="preserve">20% of people in this population with a bad diet developed heart disease in a year.</t>
      </text>
    </comment>
    <comment authorId="0" ref="K7">
      <text>
        <t xml:space="preserve">5% of people in this population with a good diet developed heart disease in a year.</t>
      </text>
    </comment>
    <comment authorId="0" ref="F8">
      <text>
        <t xml:space="preserve">Cannell, Michael B:
Ratio of risk of HD given bad diet to risk of HD given good diet. </t>
      </text>
    </comment>
    <comment authorId="0" ref="K8">
      <text>
        <t xml:space="preserve">The proportion of people in this population that end up with heart disease in a year is 4 times higher when they have a bad diet than when they have a good diet (frequency usage), bad diets have a greater tendency than good diets to result in heart disease (propensity usage), or that we are more certain that heart disease will occur in a person with a bad diet than in a person with a good diet (certainty usage).
Adapted from: Rothman, Kenneth J.. Modern Epidemiology (p. 10). Lippincot (Wolters Kluwer Health). Kindle Edition.</t>
      </text>
    </comment>
    <comment authorId="0" ref="K10">
      <text>
        <t xml:space="preserve">0.25:1.0 or 1:4
Among people in this population with a bad diet, 1 person developed heart disease for every 4 people who did not develop heart disease in a 1 year period.</t>
      </text>
    </comment>
    <comment authorId="0" ref="K11">
      <text>
        <t xml:space="preserve">0.53:1.0 or 1:19
Among people in this population with a bad diet, 1 person developed heart disease for every 4 people who did not develop heart disease in a 1 year period.</t>
      </text>
    </comment>
    <comment authorId="0" ref="F12">
      <text>
        <t xml:space="preserve">Cannell, Michael B:
Equivalently: Odds of HD given bad diet relative to risk of HD given good diet.</t>
      </text>
    </comment>
    <comment authorId="0" ref="K12">
      <text>
        <t xml:space="preserve">In this population, the odds of heart disease in a year is 4.75 times higher among those with bad diet than among people with good diet (frequency usage), bad diets have a greater tendency than good diets to result in heart disease (propensity usage), or that we are more certain that heart disease will occur in a person with a bad diet than in a person with a good diet (certainty usage).</t>
      </text>
    </comment>
    <comment authorId="0" ref="K15">
      <text>
        <t xml:space="preserve">The excess risk associated with bad diet is 0.15. That is, assuming a causal association (and thus, no confounding or bias), and if the excess incidence were completely reversible, the cessation of the exposure (bad diet) would lower the risk among people with bad diet by 0.15, from 0.2 to 0.05. If the effect of the exposure is cumulative and, thus, not entirely reversible, the attributable risk in the exposed can be interpreted as the fraction of the incidence that can be attributed to the exposure. 
Adapted from: Szklo, Moyses,Nieto, F. Javier. Epidemiology (Kindle Locations 2533-2536). Jones &amp; Bartlett Learning. Kindle Edition.</t>
      </text>
    </comment>
    <comment authorId="0" ref="K16">
      <text>
        <t xml:space="preserve">If causality had been established, this measure can be interpreted as the percentage of the total risk of heart disease among people in this population with bad diet that is attributable to bad diet. 
Adapted from: Szklo, Moyses,Nieto, F. Javier. Epidemiology (Kindle Locations 2554-2555). Jones &amp; Bartlett Learning. Kindle Edition.</t>
      </text>
    </comment>
    <comment authorId="0" ref="K17">
      <text>
        <t xml:space="preserve">Weighted (by prevalence of exposure) sum of the risk in the unexposed and the risk in the exposed.</t>
      </text>
    </comment>
    <comment authorId="0" ref="K18">
      <text>
        <t xml:space="preserve">The population attributable risk is 0.09. That is, if the relationship were causal and the effect of the bad diet were completely reversible, switching everyone with a bad diet to a good diet would be expected to result in a decrease in total population risk of heart disease from 0.14 to 0.05 (i.e., to the level of risk among those with good diet). 
Adapted from: Szklo, Moyses,Nieto, F. Javier. Epidemiology (Kindle Locations 2650-2652). Jones &amp; Bartlett Learning. Kindle Edition.</t>
      </text>
    </comment>
    <comment authorId="0" ref="K19">
      <text>
        <t xml:space="preserve">If causality had been established, this measure can be interpreted as the percentage of the total risk of heart disease in this population that is attributable to bad diet. 
Adapted from: Szklo, Moyses,Nieto, F. Javier. Epidemiology (Kindle Locations 2554-2555). Jones &amp; Bartlett Learning. Kindle Edition.</t>
      </text>
    </comment>
  </commentList>
</comments>
</file>

<file path=xl/comments2.xml><?xml version="1.0" encoding="utf-8"?>
<comments xmlns:r="http://schemas.openxmlformats.org/officeDocument/2006/relationships" xmlns="http://schemas.openxmlformats.org/spreadsheetml/2006/main">
  <authors>
    <author/>
  </authors>
  <commentList>
    <comment authorId="0" ref="K2">
      <text>
        <t xml:space="preserve">risk is “probability of an event during a specified period of time.”
Rothman, Kenneth J.. Modern Epidemiology (p. 10). Lippincot (Wolters Kluwer Health). Kindle Edition. 
14% of the people in this sample have heart disease.</t>
      </text>
    </comment>
    <comment authorId="0" ref="K3">
      <text>
        <t xml:space="preserve">0.163:1.0 or 1:6.1
1 person developed heart disease in this sample for every 6.1 people who did not develop heart disease in a 1 year period.</t>
      </text>
    </comment>
    <comment authorId="0" ref="K6">
      <text>
        <t xml:space="preserve">20% of people in this population with a bad diet developed heart disease in a year.</t>
      </text>
    </comment>
    <comment authorId="0" ref="K7">
      <text>
        <t xml:space="preserve">5% of people in this population with a good diet developed heart disease in a year.</t>
      </text>
    </comment>
    <comment authorId="0" ref="F8">
      <text>
        <t xml:space="preserve">Cannell, Michael B:
Ratio of risk of HD given bad diet to risk of HD given good diet. </t>
      </text>
    </comment>
    <comment authorId="0" ref="K8">
      <text>
        <t xml:space="preserve">The proportion of people in this population that end up with heart disease in a year is 4 times higher when they have a bad diet than when they have a good diet (frequency usage), bad diets have a greater tendency than good diets to result in heart disease (propensity usage), or that we are more certain that heart disease will occur in a person with a bad diet than in a person with a good diet (certainty usage).
Adapted from: Rothman, Kenneth J.. Modern Epidemiology (p. 10). Lippincot (Wolters Kluwer Health). Kindle Edition.</t>
      </text>
    </comment>
    <comment authorId="0" ref="K10">
      <text>
        <t xml:space="preserve">0.25:1.0 or 1:4
Among people in this population with a bad diet, 1 person developed heart disease for every 4 people who did not develop heart disease in a 1 year period.</t>
      </text>
    </comment>
    <comment authorId="0" ref="K11">
      <text>
        <t xml:space="preserve">0.53:1.0 or 1:19
Among people in this population with a bad diet, 1 person developed heart disease for every 4 people who did not develop heart disease in a 1 year period.</t>
      </text>
    </comment>
    <comment authorId="0" ref="F12">
      <text>
        <t xml:space="preserve">Cannell, Michael B:
Equivalently: Odds of HD given bad diet relative to risk of HD given good diet.</t>
      </text>
    </comment>
    <comment authorId="0" ref="K12">
      <text>
        <t xml:space="preserve">In this population, the odds of heart disease in a year is 4.75 times higher among those with bad diet than among people with good diet (frequency usage), bad diets have a greater tendency than good diets to result in heart disease (propensity usage), or that we are more certain that heart disease will occur in a person with a bad diet than in a person with a good diet (certainty usage).</t>
      </text>
    </comment>
    <comment authorId="0" ref="K15">
      <text>
        <t xml:space="preserve">The excess risk associated with bad diet is 0.15. That is, assuming a causal association (and thus, no confounding or bias), and if the excess incidence were completely reversible, the cessation of the exposure (bad diet) would lower the risk among people with bad diet by 0.15, from 0.2 to 0.05. If the effect of the exposure is cumulative and, thus, not entirely reversible, the attributable risk in the exposed can be interpreted as the fraction of the incidence that can be attributed to the exposure. 
Adapted from: Szklo, Moyses,Nieto, F. Javier. Epidemiology (Kindle Locations 2533-2536). Jones &amp; Bartlett Learning. Kindle Edition.</t>
      </text>
    </comment>
    <comment authorId="0" ref="K16">
      <text>
        <t xml:space="preserve">If causality had been established, this measure can be interpreted as the percentage of the total risk of heart disease among people in this population with bad diet that is attributable to bad diet. 
Adapted from: Szklo, Moyses,Nieto, F. Javier. Epidemiology (Kindle Locations 2554-2555). Jones &amp; Bartlett Learning. Kindle Edition.</t>
      </text>
    </comment>
    <comment authorId="0" ref="K17">
      <text>
        <t xml:space="preserve">Weighted (by prevalence of exposure) sum of the risk in the unexposed and the risk in the exposed.</t>
      </text>
    </comment>
    <comment authorId="0" ref="K18">
      <text>
        <t xml:space="preserve">The population attributable risk is 0.09. That is, if the relationship were causal and the effect of the bad diet were completely reversible, switching everyone with a bad diet to a good diet would be expected to result in a decrease in total population risk of heart disease from 0.14 to 0.05 (i.e., to the level of risk among those with good diet). 
Adapted from: Szklo, Moyses,Nieto, F. Javier. Epidemiology (Kindle Locations 2650-2652). Jones &amp; Bartlett Learning. Kindle Edition.</t>
      </text>
    </comment>
    <comment authorId="0" ref="K19">
      <text>
        <t xml:space="preserve">If causality had been established, this measure can be interpreted as the percentage of the total risk of heart disease in this population that is attributable to bad diet. 
Adapted from: Szklo, Moyses,Nieto, F. Javier. Epidemiology (Kindle Locations 2554-2555). Jones &amp; Bartlett Learning. Kindle Edition.</t>
      </text>
    </comment>
  </commentList>
</comments>
</file>

<file path=xl/comments3.xml><?xml version="1.0" encoding="utf-8"?>
<comments xmlns:r="http://schemas.openxmlformats.org/officeDocument/2006/relationships" xmlns="http://schemas.openxmlformats.org/spreadsheetml/2006/main">
  <authors>
    <author/>
  </authors>
  <commentList>
    <comment authorId="0" ref="K2">
      <text>
        <t xml:space="preserve">risk is “probability of an event during a specified period of time.”
Rothman, Kenneth J.. Modern Epidemiology (p. 10). Lippincot (Wolters Kluwer Health). Kindle Edition. 
13% of the people in this population have heart disease.</t>
      </text>
    </comment>
    <comment authorId="0" ref="K3">
      <text>
        <t xml:space="preserve">0.143:1.0 or 1:7
1 person developed heart disease in this population for every 7 people who did not develop heart disease in a 1 year period.</t>
      </text>
    </comment>
    <comment authorId="0" ref="K6">
      <text>
        <t xml:space="preserve">20% of people in this population with a bad diet developed heart disease in a year.</t>
      </text>
    </comment>
    <comment authorId="0" ref="K7">
      <text>
        <t xml:space="preserve">5% of people in this population with a good diet developed heart disease in a year.</t>
      </text>
    </comment>
    <comment authorId="0" ref="F8">
      <text>
        <t xml:space="preserve">Cannell, Michael B:
Ratio of risk of HD given bad diet to risk of HD given good diet. </t>
      </text>
    </comment>
    <comment authorId="0" ref="K8">
      <text>
        <t xml:space="preserve">The proportion of people in this population that end up with heart disease in a year is 4 times higher when they have a bad diet than when they have a good diet (frequency usage), bad diets have a greater tendency than good diets to result in heart disease (propensity usage), or that we are more certain that heart disease will occur in a person with a bad diet than in a person with a good diet (certainty usage).
Adapted from: Rothman, Kenneth J.. Modern Epidemiology (p. 10). Lippincot (Wolters Kluwer Health). Kindle Edition.</t>
      </text>
    </comment>
    <comment authorId="0" ref="K10">
      <text>
        <t xml:space="preserve">0.25:1.0 or 1:4
Among people in this population with a bad diet, 1 person developed heart disease for every 4 people who did not develop heart disease in a 1 year period.</t>
      </text>
    </comment>
    <comment authorId="0" ref="K11">
      <text>
        <t xml:space="preserve">0.53:1.0 or 1:19
Among people in this population with a bad diet, 1 person developed heart disease for every 4 people who did not develop heart disease in a 1 year period.</t>
      </text>
    </comment>
    <comment authorId="0" ref="F12">
      <text>
        <t xml:space="preserve">Cannell, Michael B:
Equivalently: Odds of HD given bad diet relative to risk of HD given good diet.</t>
      </text>
    </comment>
    <comment authorId="0" ref="K12">
      <text>
        <t xml:space="preserve">In this population, the odds of heart disease in a year is 4.75 times higher among those with bad diet than among people with good diet (frequency usage), bad diets have a greater tendency than good diets to result in heart disease (propensity usage), or that we are more certain that heart disease will occur in a person with a bad diet than in a person with a good diet (certainty usage).</t>
      </text>
    </comment>
    <comment authorId="0" ref="K15">
      <text>
        <t xml:space="preserve">The excess risk associated with bad diet is 0.15. That is, assuming a causal association (and thus, no confounding or bias), and if the excess incidence were completely reversible, the cessation of the exposure (bad diet) would lower the risk among people with bad diet by 0.15, from 0.2 to 0.05. If the effect of the exposure is cumulative and, thus, not entirely reversible, the attributable risk in the exposed can be interpreted as the fraction of the incidence that can be attributed to the exposure. 
Adapted from: Szklo, Moyses,Nieto, F. Javier. Epidemiology (Kindle Locations 2533-2536). Jones &amp; Bartlett Learning. Kindle Edition.</t>
      </text>
    </comment>
    <comment authorId="0" ref="K16">
      <text>
        <t xml:space="preserve">If causality had been established, this measure can be interpreted as the percentage of the total risk of heart disease among people in this population with bad diet that is attributable to bad diet. 
Adapted from: Szklo, Moyses,Nieto, F. Javier. Epidemiology (Kindle Locations 2554-2555). Jones &amp; Bartlett Learning. Kindle Edition.</t>
      </text>
    </comment>
    <comment authorId="0" ref="K17">
      <text>
        <t xml:space="preserve">Weighted (by prevalence of exposure) sum of the risk in the unexposed and the risk in the exposed.</t>
      </text>
    </comment>
    <comment authorId="0" ref="K18">
      <text>
        <t xml:space="preserve">The population attributable risk is 0.09. That is, if the relationship were causal and the effect of the bad diet were completely reversible, switching everyone with a bad diet to a good diet would be expected to result in a decrease in total population risk of heart disease from 0.14 to 0.05 (i.e., to the level of risk among those with good diet). 
Adapted from: Szklo, Moyses,Nieto, F. Javier. Epidemiology (Kindle Locations 2650-2652). Jones &amp; Bartlett Learning. Kindle Edition.</t>
      </text>
    </comment>
    <comment authorId="0" ref="K19">
      <text>
        <t xml:space="preserve">If causality had been established, this measure can be interpreted as the percentage of the total risk of heart disease in this population that is attributable to bad diet. 
Adapted from: Szklo, Moyses,Nieto, F. Javier. Epidemiology (Kindle Locations 2554-2555). Jones &amp; Bartlett Learning. Kindle Edition.</t>
      </text>
    </comment>
  </commentList>
</comments>
</file>

<file path=xl/comments4.xml><?xml version="1.0" encoding="utf-8"?>
<comments xmlns:r="http://schemas.openxmlformats.org/officeDocument/2006/relationships" xmlns="http://schemas.openxmlformats.org/spreadsheetml/2006/main">
  <authors>
    <author/>
  </authors>
  <commentList>
    <comment authorId="0" ref="K2">
      <text>
        <t xml:space="preserve">This is now purely a function of our sampling strategy (ratio of controls to cases).</t>
      </text>
    </comment>
    <comment authorId="0" ref="K3">
      <text>
        <t xml:space="preserve">This is now purely a function of our sampling strategy (ratio of controls to cases).</t>
      </text>
    </comment>
    <comment authorId="0" ref="K6">
      <text>
        <t xml:space="preserve">Because the numbers in D12 and D13 are not proportionate the numbers in D4 and D5, using them as the denominator for risk no longer gives us an unbiased estimate of actual risk.</t>
      </text>
    </comment>
    <comment authorId="0" ref="K7">
      <text>
        <t xml:space="preserve">Because the numbers in D12 and D13 are not proportionate the numbers in D4 and D5, using them as the denominator for risk no longer gives us an unbiased estimate of actual risk.</t>
      </text>
    </comment>
    <comment authorId="0" ref="K8">
      <text>
        <t xml:space="preserve">Because the numbers in D12 and D13 are not proportionate the numbers in D4 and D5, using them as the denominator for risk no longer gives us an unbiased estimate of actual risk.</t>
      </text>
    </comment>
    <comment authorId="0" ref="K10">
      <text>
        <t xml:space="preserve">1.54:1.0 or 1:4
Among people in this sample with a bad diet, 1 person developed heart disease for every 6.5 people who did not develop heart disease in a 1 year period.</t>
      </text>
    </comment>
    <comment authorId="0" ref="K11">
      <text>
        <t xml:space="preserve">0.32:1.0 or 1:3.09
Among people in this sample with a bad diet, 1 person developed heart disease for every 3 people who did not develop heart disease in a 1 year period.</t>
      </text>
    </comment>
    <comment authorId="0" ref="D12">
      <text>
        <t xml:space="preserve">Because the numbers in B12 and C12 are no longer proportionate to the numbers in B4 and C4, using this number as the denominator for risk no longer gives us an unbiased estimate of actual risk.</t>
      </text>
    </comment>
    <comment authorId="0" ref="K12">
      <text>
        <t xml:space="preserve">In this sample, the odds of bad diet in a year were 4.75 times higher among those with HD than among people without HD (frequency usage), People with HD have a greater tendency than people without HD to have a bad diet (propensity usage), or that we are more certain that a person with HD will have a bad diet than a person without HD (certainty usage.</t>
      </text>
    </comment>
    <comment authorId="0" ref="D13">
      <text>
        <t xml:space="preserve">Because the numbers in B13 and C13 are no longer proportionate to the numbers in B5 and C5, using this number as the denominator for risk no longer gives us an unbiased estimate of actual risk.</t>
      </text>
    </comment>
    <comment authorId="0" ref="K14">
      <text>
        <t xml:space="preserve">1.54:1.0 or 1:4
Among people in this sample with a bad diet, 1 person developed heart disease for every 6.5 people who did not develop heart disease in a 1 year period.</t>
      </text>
    </comment>
    <comment authorId="0" ref="K15">
      <text>
        <t xml:space="preserve">0.32:1.0 or 1:3.09
Among people in this sample with a bad diet, 1 person developed heart disease for every 3 people who did not develop heart disease in a 1 year period.</t>
      </text>
    </comment>
    <comment authorId="0" ref="F16">
      <text>
        <t xml:space="preserve">Cannell, Michael B:
Equivalently: Odds of HD given bad diet relative to risk of HD given good diet.</t>
      </text>
    </comment>
    <comment authorId="0" ref="K16">
      <text>
        <t xml:space="preserve">In this sample, the odds of heart disease in a year is 4.75 times higher among those with bad diet than among people with good diet (frequency usage), bad diets have a greater tendency than good diets to result in heart disease (propensity usage), or that we are more certain that heart disease will occur in a person with a bad diet than in a person with a good diet (certainty usage).</t>
      </text>
    </comment>
  </commentList>
</comments>
</file>

<file path=xl/sharedStrings.xml><?xml version="1.0" encoding="utf-8"?>
<sst xmlns="http://schemas.openxmlformats.org/spreadsheetml/2006/main" count="210" uniqueCount="83">
  <si>
    <t>Assume we have a population like this:</t>
  </si>
  <si>
    <t>Measures of heart disease occurrence</t>
  </si>
  <si>
    <t>20% with bad diet get heart disease in 1 year vs. 5% without bad diet</t>
  </si>
  <si>
    <r>
      <rPr>
        <rFont val="Calibri"/>
        <b/>
        <color rgb="FF000000"/>
        <sz val="12.0"/>
      </rPr>
      <t>Risk</t>
    </r>
    <r>
      <rPr>
        <rFont val="Calibri"/>
        <color rgb="FF000000"/>
        <sz val="12.0"/>
      </rPr>
      <t xml:space="preserve"> of HD in the population =</t>
    </r>
  </si>
  <si>
    <t>Heart Disease +</t>
  </si>
  <si>
    <t>Heart Disease -</t>
  </si>
  <si>
    <r>
      <rPr>
        <rFont val="Calibri"/>
        <b/>
        <color rgb="FF000000"/>
        <sz val="12.0"/>
      </rPr>
      <t>Odds</t>
    </r>
    <r>
      <rPr>
        <rFont val="Calibri"/>
        <color rgb="FF000000"/>
        <sz val="12.0"/>
      </rPr>
      <t xml:space="preserve"> of HD in the population = </t>
    </r>
  </si>
  <si>
    <t>1:</t>
  </si>
  <si>
    <t>Bad Diet +</t>
  </si>
  <si>
    <t>Bad Diet -</t>
  </si>
  <si>
    <t>Relative measures of association between heart disease and bad diet</t>
  </si>
  <si>
    <r>
      <rPr>
        <rFont val="Calibri"/>
        <b/>
        <color rgb="FF000000"/>
        <sz val="12.0"/>
      </rPr>
      <t>Risk</t>
    </r>
    <r>
      <rPr>
        <rFont val="Calibri"/>
        <color rgb="FF000000"/>
        <sz val="12.0"/>
      </rPr>
      <t xml:space="preserve"> of HD in the population given bad diet =</t>
    </r>
  </si>
  <si>
    <r>
      <rPr>
        <rFont val="Calibri"/>
        <b/>
        <color rgb="FF000000"/>
        <sz val="12.0"/>
      </rPr>
      <t>Risk</t>
    </r>
    <r>
      <rPr>
        <rFont val="Calibri"/>
        <color rgb="FF000000"/>
        <sz val="12.0"/>
      </rPr>
      <t xml:space="preserve"> of HD in the population given good diet =</t>
    </r>
  </si>
  <si>
    <t>Overall proportions</t>
  </si>
  <si>
    <r>
      <rPr>
        <rFont val="Calibri"/>
        <color theme="1"/>
        <sz val="12.0"/>
      </rPr>
      <t xml:space="preserve">Risk of HD given bad diet </t>
    </r>
    <r>
      <rPr>
        <rFont val="Calibri"/>
        <i/>
        <color theme="1"/>
        <sz val="12.0"/>
      </rPr>
      <t>relative to</t>
    </r>
    <r>
      <rPr>
        <rFont val="Calibri"/>
        <color theme="1"/>
        <sz val="12.0"/>
      </rPr>
      <t xml:space="preserve"> risk of HD given good diet (</t>
    </r>
    <r>
      <rPr>
        <rFont val="Calibri"/>
        <b/>
        <color theme="1"/>
        <sz val="12.0"/>
      </rPr>
      <t>RR</t>
    </r>
    <r>
      <rPr>
        <rFont val="Calibri"/>
        <color theme="1"/>
        <sz val="12.0"/>
      </rPr>
      <t xml:space="preserve">) = </t>
    </r>
  </si>
  <si>
    <r>
      <rPr>
        <rFont val="Calibri"/>
        <b/>
        <color rgb="FF000000"/>
        <sz val="12.0"/>
      </rPr>
      <t>Odds</t>
    </r>
    <r>
      <rPr>
        <rFont val="Calibri"/>
        <color rgb="FF000000"/>
        <sz val="12.0"/>
      </rPr>
      <t xml:space="preserve"> of HD in the population given bad diet =</t>
    </r>
  </si>
  <si>
    <r>
      <rPr>
        <rFont val="Calibri"/>
        <b/>
        <color rgb="FF000000"/>
        <sz val="12.0"/>
      </rPr>
      <t>Odds</t>
    </r>
    <r>
      <rPr>
        <rFont val="Calibri"/>
        <color rgb="FF000000"/>
        <sz val="12.0"/>
      </rPr>
      <t xml:space="preserve"> of HD in the population given good diet =</t>
    </r>
  </si>
  <si>
    <r>
      <rPr>
        <rFont val="Calibri"/>
        <color theme="1"/>
        <sz val="12.0"/>
      </rPr>
      <t>Ratio of odds of HD given bad diet to odds of HD given good diet (</t>
    </r>
    <r>
      <rPr>
        <rFont val="Calibri"/>
        <b/>
        <color theme="1"/>
        <sz val="12.0"/>
      </rPr>
      <t>OR</t>
    </r>
    <r>
      <rPr>
        <rFont val="Calibri"/>
        <color theme="1"/>
        <sz val="12.0"/>
      </rPr>
      <t>) =</t>
    </r>
  </si>
  <si>
    <t>Proportions conditional on exposure</t>
  </si>
  <si>
    <t>Absolute measures of association between heart disease and bad diet</t>
  </si>
  <si>
    <t>Attributable risk (AR) associated with bad diet in people with bad diet =</t>
  </si>
  <si>
    <t>Percentage of risk of heart disease attributable to bad diet in people with bad diet (%AR) =</t>
  </si>
  <si>
    <t xml:space="preserve">Risk in Total Population (qpop) = </t>
  </si>
  <si>
    <t>Levin's population attributable risk (Pop AR) =</t>
  </si>
  <si>
    <t>Percentage population attributable risk (%Pop AR) =</t>
  </si>
  <si>
    <t>But, we can rarely, if ever, collect data on our entire population....</t>
  </si>
  <si>
    <t>Risk of HD in our sample =</t>
  </si>
  <si>
    <t xml:space="preserve">Odds of HD in our sample = </t>
  </si>
  <si>
    <r>
      <rPr>
        <rFont val="Calibri"/>
        <b/>
        <color rgb="FF000000"/>
        <sz val="12.0"/>
      </rPr>
      <t>Risk</t>
    </r>
    <r>
      <rPr>
        <rFont val="Calibri"/>
        <color rgb="FF000000"/>
        <sz val="12.0"/>
      </rPr>
      <t xml:space="preserve"> of HD in our sample given bad diet =</t>
    </r>
  </si>
  <si>
    <r>
      <rPr>
        <rFont val="Calibri"/>
        <b/>
        <color rgb="FF000000"/>
        <sz val="12.0"/>
      </rPr>
      <t>Risk</t>
    </r>
    <r>
      <rPr>
        <rFont val="Calibri"/>
        <color rgb="FF000000"/>
        <sz val="12.0"/>
      </rPr>
      <t xml:space="preserve"> of HD in our sample given good diet =</t>
    </r>
  </si>
  <si>
    <t>Now suppose we gather data from a simple random sample of the population</t>
  </si>
  <si>
    <r>
      <rPr>
        <rFont val="Calibri"/>
        <color theme="1"/>
        <sz val="12.0"/>
      </rPr>
      <t xml:space="preserve">Risk of HD given bad diet </t>
    </r>
    <r>
      <rPr>
        <rFont val="Calibri"/>
        <i/>
        <color theme="1"/>
        <sz val="12.0"/>
      </rPr>
      <t>relative to</t>
    </r>
    <r>
      <rPr>
        <rFont val="Calibri"/>
        <color theme="1"/>
        <sz val="12.0"/>
      </rPr>
      <t xml:space="preserve"> risk of HD given good diet (</t>
    </r>
    <r>
      <rPr>
        <rFont val="Calibri"/>
        <b/>
        <color theme="1"/>
        <sz val="12.0"/>
      </rPr>
      <t>RR</t>
    </r>
    <r>
      <rPr>
        <rFont val="Calibri"/>
        <color theme="1"/>
        <sz val="12.0"/>
      </rPr>
      <t xml:space="preserve">) = </t>
    </r>
  </si>
  <si>
    <t>Sample proportion =</t>
  </si>
  <si>
    <r>
      <rPr>
        <rFont val="Calibri"/>
        <b/>
        <color rgb="FF000000"/>
        <sz val="12.0"/>
      </rPr>
      <t>Odds</t>
    </r>
    <r>
      <rPr>
        <rFont val="Calibri"/>
        <color rgb="FF000000"/>
        <sz val="12.0"/>
      </rPr>
      <t xml:space="preserve"> of HD in our sample given bad diet =</t>
    </r>
  </si>
  <si>
    <r>
      <rPr>
        <rFont val="Calibri"/>
        <b/>
        <color theme="1"/>
        <sz val="12.0"/>
      </rPr>
      <t>Odds</t>
    </r>
    <r>
      <rPr>
        <rFont val="Calibri"/>
        <color theme="1"/>
        <sz val="12.0"/>
      </rPr>
      <t xml:space="preserve"> of HD in our population given good diet =</t>
    </r>
  </si>
  <si>
    <r>
      <rPr>
        <rFont val="Calibri"/>
        <color theme="1"/>
        <sz val="12.0"/>
      </rPr>
      <t>Ratio of odds of HD given bad diet to odds of HD given good diet (</t>
    </r>
    <r>
      <rPr>
        <rFont val="Calibri"/>
        <b/>
        <color theme="1"/>
        <sz val="12.0"/>
      </rPr>
      <t>OR</t>
    </r>
    <r>
      <rPr>
        <rFont val="Calibri"/>
        <color theme="1"/>
        <sz val="12.0"/>
      </rPr>
      <t>) =</t>
    </r>
  </si>
  <si>
    <t>Overall proportions in sample</t>
  </si>
  <si>
    <t>Proportions conditional on exposure in sample</t>
  </si>
  <si>
    <t>But, we can rarely, if ever, collect data from a simple random sample of our entire population....</t>
  </si>
  <si>
    <t>Back calculate risk in population based on conditional risk in sample</t>
  </si>
  <si>
    <r>
      <rPr>
        <rFont val="Calibri"/>
        <b/>
        <color rgb="FF000000"/>
        <sz val="12.0"/>
      </rPr>
      <t>Risk</t>
    </r>
    <r>
      <rPr>
        <rFont val="Calibri"/>
        <color rgb="FF000000"/>
        <sz val="12.0"/>
      </rPr>
      <t xml:space="preserve"> of HD in our sample =</t>
    </r>
  </si>
  <si>
    <t>Assuming I know population size and prevalence of exposure</t>
  </si>
  <si>
    <r>
      <rPr>
        <rFont val="Calibri"/>
        <b/>
        <color rgb="FF000000"/>
        <sz val="12.0"/>
      </rPr>
      <t>Odds</t>
    </r>
    <r>
      <rPr>
        <rFont val="Calibri"/>
        <color rgb="FF000000"/>
        <sz val="12.0"/>
      </rPr>
      <t xml:space="preserve"> of HD in our sample = </t>
    </r>
  </si>
  <si>
    <r>
      <rPr>
        <rFont val="Calibri"/>
        <b/>
        <color rgb="FF000000"/>
        <sz val="12.0"/>
      </rPr>
      <t>Risk</t>
    </r>
    <r>
      <rPr>
        <rFont val="Calibri"/>
        <color rgb="FF000000"/>
        <sz val="12.0"/>
      </rPr>
      <t xml:space="preserve"> of HD in our sample given bad diet =</t>
    </r>
  </si>
  <si>
    <r>
      <rPr>
        <rFont val="Calibri"/>
        <b/>
        <color rgb="FF000000"/>
        <sz val="12.0"/>
      </rPr>
      <t>Risk</t>
    </r>
    <r>
      <rPr>
        <rFont val="Calibri"/>
        <color rgb="FF000000"/>
        <sz val="12.0"/>
      </rPr>
      <t xml:space="preserve"> of HD in our sample given good diet =</t>
    </r>
  </si>
  <si>
    <t>Now suppose we sample from the population based on exposure</t>
  </si>
  <si>
    <r>
      <rPr>
        <rFont val="Calibri"/>
        <color theme="1"/>
        <sz val="12.0"/>
      </rPr>
      <t xml:space="preserve">Risk of HD given bad diet </t>
    </r>
    <r>
      <rPr>
        <rFont val="Calibri"/>
        <i/>
        <color theme="1"/>
        <sz val="12.0"/>
      </rPr>
      <t>relative to</t>
    </r>
    <r>
      <rPr>
        <rFont val="Calibri"/>
        <color theme="1"/>
        <sz val="12.0"/>
      </rPr>
      <t xml:space="preserve"> risk of HD given good diet (</t>
    </r>
    <r>
      <rPr>
        <rFont val="Calibri"/>
        <b/>
        <color theme="1"/>
        <sz val="12.0"/>
      </rPr>
      <t>RR</t>
    </r>
    <r>
      <rPr>
        <rFont val="Calibri"/>
        <color theme="1"/>
        <sz val="12.0"/>
      </rPr>
      <t xml:space="preserve">) = </t>
    </r>
  </si>
  <si>
    <t>Risk in pop</t>
  </si>
  <si>
    <t>Exposed sample size =</t>
  </si>
  <si>
    <t>Odds in pop</t>
  </si>
  <si>
    <t>Unexposed sample size =</t>
  </si>
  <si>
    <r>
      <rPr>
        <rFont val="Calibri"/>
        <b/>
        <color rgb="FF000000"/>
        <sz val="12.0"/>
      </rPr>
      <t>Odds</t>
    </r>
    <r>
      <rPr>
        <rFont val="Calibri"/>
        <color rgb="FF000000"/>
        <sz val="12.0"/>
      </rPr>
      <t xml:space="preserve"> of HD in our sample given bad diet =</t>
    </r>
  </si>
  <si>
    <r>
      <rPr>
        <rFont val="Calibri"/>
        <b/>
        <color rgb="FF000000"/>
        <sz val="12.0"/>
      </rPr>
      <t>Odds</t>
    </r>
    <r>
      <rPr>
        <rFont val="Calibri"/>
        <color rgb="FF000000"/>
        <sz val="12.0"/>
      </rPr>
      <t xml:space="preserve"> of HD in our sample given good diet =</t>
    </r>
  </si>
  <si>
    <r>
      <rPr>
        <rFont val="Calibri"/>
        <color theme="1"/>
        <sz val="12.0"/>
      </rPr>
      <t>Ratio of odds of HD given bad diet to odds of HD given good diet (</t>
    </r>
    <r>
      <rPr>
        <rFont val="Calibri"/>
        <b/>
        <color theme="1"/>
        <sz val="12.0"/>
      </rPr>
      <t>OR</t>
    </r>
    <r>
      <rPr>
        <rFont val="Calibri"/>
        <color theme="1"/>
        <sz val="12.0"/>
      </rPr>
      <t>) =</t>
    </r>
  </si>
  <si>
    <t>But, what if we need to sample on disease status rather than exposure status?</t>
  </si>
  <si>
    <r>
      <rPr>
        <rFont val="Calibri"/>
        <b/>
        <color rgb="FF000000"/>
        <sz val="12.0"/>
      </rPr>
      <t>Risk</t>
    </r>
    <r>
      <rPr>
        <rFont val="Calibri"/>
        <color rgb="FF000000"/>
        <sz val="12.0"/>
      </rPr>
      <t xml:space="preserve"> of HD in our sample =</t>
    </r>
  </si>
  <si>
    <r>
      <rPr>
        <rFont val="Calibri"/>
        <b/>
        <color rgb="FF000000"/>
        <sz val="12.0"/>
      </rPr>
      <t>Odds</t>
    </r>
    <r>
      <rPr>
        <rFont val="Calibri"/>
        <color rgb="FF000000"/>
        <sz val="12.0"/>
      </rPr>
      <t xml:space="preserve"> of HD in our sample = </t>
    </r>
  </si>
  <si>
    <r>
      <rPr>
        <rFont val="Calibri"/>
        <b/>
        <color rgb="FF000000"/>
        <sz val="12.0"/>
      </rPr>
      <t>Risk</t>
    </r>
    <r>
      <rPr>
        <rFont val="Calibri"/>
        <color rgb="FF000000"/>
        <sz val="12.0"/>
      </rPr>
      <t xml:space="preserve"> of HD in our sample given bad diet =</t>
    </r>
  </si>
  <si>
    <r>
      <rPr>
        <rFont val="Calibri"/>
        <b/>
        <color rgb="FF000000"/>
        <sz val="12.0"/>
      </rPr>
      <t>Risk</t>
    </r>
    <r>
      <rPr>
        <rFont val="Calibri"/>
        <color rgb="FF000000"/>
        <sz val="12.0"/>
      </rPr>
      <t xml:space="preserve"> of HD in our sample given good diet =</t>
    </r>
  </si>
  <si>
    <t>Now suppose we sample from the population based on disease</t>
  </si>
  <si>
    <r>
      <rPr>
        <rFont val="Calibri"/>
        <color theme="1"/>
        <sz val="12.0"/>
      </rPr>
      <t xml:space="preserve">Risk of HD given bad diet </t>
    </r>
    <r>
      <rPr>
        <rFont val="Calibri"/>
        <i/>
        <color theme="1"/>
        <sz val="12.0"/>
      </rPr>
      <t>relative to</t>
    </r>
    <r>
      <rPr>
        <rFont val="Calibri"/>
        <color theme="1"/>
        <sz val="12.0"/>
      </rPr>
      <t xml:space="preserve"> risk of HD given good diet (</t>
    </r>
    <r>
      <rPr>
        <rFont val="Calibri"/>
        <b/>
        <color theme="1"/>
        <sz val="12.0"/>
      </rPr>
      <t>RR</t>
    </r>
    <r>
      <rPr>
        <rFont val="Calibri"/>
        <color theme="1"/>
        <sz val="12.0"/>
      </rPr>
      <t xml:space="preserve">) = </t>
    </r>
  </si>
  <si>
    <t>Case sample proportion =</t>
  </si>
  <si>
    <t>Ratio of controls to cases =</t>
  </si>
  <si>
    <t>:1</t>
  </si>
  <si>
    <r>
      <rPr>
        <rFont val="Calibri"/>
        <b/>
        <color rgb="FF000000"/>
        <sz val="12.0"/>
      </rPr>
      <t>Odds</t>
    </r>
    <r>
      <rPr>
        <rFont val="Calibri"/>
        <color rgb="FF000000"/>
        <sz val="12.0"/>
      </rPr>
      <t xml:space="preserve"> of bad diet in our sample given HD =</t>
    </r>
  </si>
  <si>
    <r>
      <rPr>
        <rFont val="Calibri"/>
        <b/>
        <color rgb="FF000000"/>
        <sz val="12.0"/>
      </rPr>
      <t>Odds</t>
    </r>
    <r>
      <rPr>
        <rFont val="Calibri"/>
        <color rgb="FF000000"/>
        <sz val="12.0"/>
      </rPr>
      <t xml:space="preserve"> of good diet in our sample given no HD =</t>
    </r>
  </si>
  <si>
    <t>Ratio of odds of bad diet given HD to odds of good diet given HD (OR) =</t>
  </si>
  <si>
    <r>
      <rPr>
        <rFont val="Calibri"/>
        <b/>
        <color rgb="FF000000"/>
        <sz val="12.0"/>
      </rPr>
      <t>Odds</t>
    </r>
    <r>
      <rPr>
        <rFont val="Calibri"/>
        <color rgb="FF000000"/>
        <sz val="12.0"/>
      </rPr>
      <t xml:space="preserve"> of HD in our sample given bad diet =</t>
    </r>
  </si>
  <si>
    <r>
      <rPr>
        <rFont val="Calibri"/>
        <b/>
        <color rgb="FF000000"/>
        <sz val="12.0"/>
      </rPr>
      <t>Odds</t>
    </r>
    <r>
      <rPr>
        <rFont val="Calibri"/>
        <color rgb="FF000000"/>
        <sz val="12.0"/>
      </rPr>
      <t xml:space="preserve"> of HD in our sample given good diet =</t>
    </r>
  </si>
  <si>
    <r>
      <rPr>
        <rFont val="Calibri"/>
        <color theme="1"/>
        <sz val="12.0"/>
      </rPr>
      <t>Ratio of odds of HD given bad diet to odds of HD given good diet (</t>
    </r>
    <r>
      <rPr>
        <rFont val="Calibri"/>
        <b/>
        <color theme="1"/>
        <sz val="12.0"/>
      </rPr>
      <t>OR</t>
    </r>
    <r>
      <rPr>
        <rFont val="Calibri"/>
        <color theme="1"/>
        <sz val="12.0"/>
      </rPr>
      <t>) =</t>
    </r>
  </si>
  <si>
    <t>One of the major advances in risk estimation in epidemiology occurred in 1951 when Cornfield pointed out that the odds ratio of disease and the odds ratio of exposure are mathematically equivalent . 
Szklo, Moyses,Nieto, F. Javier. Epidemiology (Kindle Locations 2717-2719). Jones &amp; Bartlett Learning. Kindle Edition.</t>
  </si>
  <si>
    <t>Risk of HD in cohort given bad diet =</t>
  </si>
  <si>
    <t>Risk of HD in cohort given good diet =</t>
  </si>
  <si>
    <r>
      <rPr>
        <rFont val="Calibri"/>
        <color theme="1"/>
        <sz val="12.0"/>
      </rPr>
      <t xml:space="preserve">Risk of HD given bad diet </t>
    </r>
    <r>
      <rPr>
        <rFont val="Calibri"/>
        <i/>
        <color theme="1"/>
        <sz val="12.0"/>
      </rPr>
      <t>relative to</t>
    </r>
    <r>
      <rPr>
        <rFont val="Calibri"/>
        <color theme="1"/>
        <sz val="12.0"/>
      </rPr>
      <t xml:space="preserve"> risk of HD given good diet (</t>
    </r>
    <r>
      <rPr>
        <rFont val="Calibri"/>
        <b/>
        <color theme="1"/>
        <sz val="12.0"/>
      </rPr>
      <t>RR</t>
    </r>
    <r>
      <rPr>
        <rFont val="Calibri"/>
        <color theme="1"/>
        <sz val="12.0"/>
      </rPr>
      <t xml:space="preserve">) = </t>
    </r>
  </si>
  <si>
    <t>OR, (odds in cases) / (odds in total pop) =</t>
  </si>
  <si>
    <t>OR, (odds in sample cases) / (odds in total pop) =</t>
  </si>
  <si>
    <t>Now suppose we create a cohort from a simple random sample of the population</t>
  </si>
  <si>
    <t xml:space="preserve">Think about this one some more. I think case-cohort is when you want to </t>
  </si>
  <si>
    <t>assess an exposure after the fact. That's not what we did here.</t>
  </si>
  <si>
    <t>Case-cohort: Use all cases and total population as controls</t>
  </si>
  <si>
    <t>-</t>
  </si>
  <si>
    <t>Case-cohort: Use sample of cases and total population as controls</t>
  </si>
  <si>
    <t>So, if exposures assessment is difficult/expensive, we can still get an unbiased estimate of the RR by sampling cases and using the entire cohort as the controls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</si>
</sst>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0_);_(* \(#,##0\);_(* &quot;-&quot;??_);_(@_)"/>
    <numFmt numFmtId="165" formatCode="_(* #,##0.00_);_(* \(#,##0.00\);_(* &quot;-&quot;??_);_(@_)"/>
  </numFmts>
  <fonts count="8">
    <font>
      <sz val="12.0"/>
      <color theme="1"/>
      <name val="Calibri"/>
      <scheme val="minor"/>
    </font>
    <font>
      <sz val="12.0"/>
      <color rgb="FF000000"/>
      <name val="Calibri"/>
      <scheme val="minor"/>
    </font>
    <font/>
    <font>
      <b/>
      <sz val="12.0"/>
      <color theme="1"/>
      <name val="Calibri"/>
      <scheme val="minor"/>
    </font>
    <font>
      <color theme="1"/>
      <name val="Calibri"/>
      <scheme val="minor"/>
    </font>
    <font>
      <b/>
      <sz val="12.0"/>
      <color rgb="FF000000"/>
      <name val="Calibri"/>
      <scheme val="minor"/>
    </font>
    <font>
      <sz val="12.0"/>
      <color rgb="FFFF0000"/>
      <name val="Calibri"/>
      <scheme val="minor"/>
    </font>
    <font>
      <sz val="12.0"/>
      <color theme="1"/>
      <name val="&quot;Calibri&quot;"/>
    </font>
  </fonts>
  <fills count="6">
    <fill>
      <patternFill patternType="none"/>
    </fill>
    <fill>
      <patternFill patternType="lightGray"/>
    </fill>
    <fill>
      <patternFill patternType="solid">
        <fgColor rgb="FFDEEAF6"/>
        <bgColor rgb="FFDEEAF6"/>
      </patternFill>
    </fill>
    <fill>
      <patternFill patternType="solid">
        <fgColor rgb="FFE2EFD9"/>
        <bgColor rgb="FFE2EFD9"/>
      </patternFill>
    </fill>
    <fill>
      <patternFill patternType="solid">
        <fgColor rgb="FFFFF2CC"/>
        <bgColor rgb="FFFFF2CC"/>
      </patternFill>
    </fill>
    <fill>
      <patternFill patternType="solid">
        <fgColor rgb="FFF4CCCC"/>
        <bgColor rgb="FFF4CCCC"/>
      </patternFill>
    </fill>
  </fills>
  <borders count="15">
    <border/>
    <border>
      <left/>
      <right/>
      <top/>
      <bottom/>
    </border>
    <border>
      <left/>
      <top/>
      <bottom/>
    </border>
    <border>
      <top/>
      <bottom/>
    </border>
    <border>
      <right/>
      <top/>
      <bottom/>
    </border>
    <border>
      <left/>
      <right/>
      <top/>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0" numFmtId="0" xfId="0" applyBorder="1" applyFont="1"/>
    <xf borderId="0" fillId="0" fontId="0" numFmtId="0" xfId="0" applyFont="1"/>
    <xf borderId="2" fillId="3" fontId="0" numFmtId="0" xfId="0" applyAlignment="1" applyBorder="1" applyFill="1" applyFont="1">
      <alignment readingOrder="0"/>
    </xf>
    <xf borderId="3" fillId="0" fontId="2" numFmtId="0" xfId="0" applyBorder="1" applyFont="1"/>
    <xf borderId="4" fillId="0" fontId="2" numFmtId="0" xfId="0" applyBorder="1" applyFont="1"/>
    <xf borderId="0" fillId="3" fontId="0" numFmtId="0" xfId="0" applyFont="1"/>
    <xf borderId="0" fillId="0" fontId="1" numFmtId="0" xfId="0" applyAlignment="1" applyFont="1">
      <alignment readingOrder="0"/>
    </xf>
    <xf borderId="0" fillId="0" fontId="3" numFmtId="0" xfId="0" applyFont="1"/>
    <xf borderId="0" fillId="0" fontId="0" numFmtId="0" xfId="0" applyAlignment="1" applyFont="1">
      <alignment readingOrder="0"/>
    </xf>
    <xf borderId="0" fillId="4" fontId="0" numFmtId="0" xfId="0" applyAlignment="1" applyFill="1" applyFont="1">
      <alignment horizontal="right" readingOrder="0"/>
    </xf>
    <xf borderId="0" fillId="4" fontId="0" numFmtId="0" xfId="0" applyAlignment="1" applyFont="1">
      <alignment horizontal="left"/>
    </xf>
    <xf borderId="0" fillId="0" fontId="0" numFmtId="164" xfId="0" applyFont="1" applyNumberFormat="1"/>
    <xf borderId="1" fillId="3" fontId="0" numFmtId="0" xfId="0" applyBorder="1" applyFont="1"/>
    <xf borderId="0" fillId="0" fontId="0" numFmtId="0" xfId="0" applyFont="1"/>
    <xf borderId="0" fillId="0" fontId="0" numFmtId="165" xfId="0" applyFont="1" applyNumberFormat="1"/>
    <xf borderId="0" fillId="0" fontId="0" numFmtId="10" xfId="0" applyFont="1" applyNumberFormat="1"/>
    <xf borderId="0" fillId="0" fontId="4" numFmtId="0" xfId="0" applyAlignment="1" applyFont="1">
      <alignment readingOrder="0"/>
    </xf>
    <xf borderId="0" fillId="5" fontId="0" numFmtId="0" xfId="0" applyAlignment="1" applyFill="1" applyFont="1">
      <alignment readingOrder="0"/>
    </xf>
    <xf borderId="5" fillId="2" fontId="0" numFmtId="0" xfId="0" applyBorder="1" applyFont="1"/>
    <xf borderId="2" fillId="2" fontId="0" numFmtId="0" xfId="0" applyBorder="1" applyFont="1"/>
    <xf borderId="6" fillId="2" fontId="5" numFmtId="0" xfId="0" applyAlignment="1" applyBorder="1" applyFont="1">
      <alignment readingOrder="0"/>
    </xf>
    <xf borderId="4" fillId="2" fontId="0" numFmtId="0" xfId="0" applyBorder="1" applyFont="1"/>
    <xf borderId="0" fillId="0" fontId="5" numFmtId="0" xfId="0" applyAlignment="1" applyFont="1">
      <alignment readingOrder="0"/>
    </xf>
    <xf borderId="0" fillId="0" fontId="0" numFmtId="0" xfId="0" applyAlignment="1" applyFont="1">
      <alignment horizontal="left"/>
    </xf>
    <xf borderId="6" fillId="2" fontId="5" numFmtId="3" xfId="0" applyAlignment="1" applyBorder="1" applyFont="1" applyNumberFormat="1">
      <alignment readingOrder="0"/>
    </xf>
    <xf borderId="0" fillId="0" fontId="1" numFmtId="164" xfId="0" applyAlignment="1" applyFont="1" applyNumberFormat="1">
      <alignment readingOrder="0"/>
    </xf>
    <xf borderId="0" fillId="0" fontId="6" numFmtId="0" xfId="0" applyFont="1"/>
    <xf borderId="0" fillId="4" fontId="6" numFmtId="0" xfId="0" applyAlignment="1" applyFont="1">
      <alignment horizontal="right" readingOrder="0"/>
    </xf>
    <xf borderId="0" fillId="4" fontId="6" numFmtId="0" xfId="0" applyAlignment="1" applyFont="1">
      <alignment horizontal="left"/>
    </xf>
    <xf borderId="6" fillId="2" fontId="5" numFmtId="4" xfId="0" applyAlignment="1" applyBorder="1" applyFont="1" applyNumberFormat="1">
      <alignment readingOrder="0"/>
    </xf>
    <xf borderId="4" fillId="2" fontId="1" numFmtId="0" xfId="0" applyAlignment="1" applyBorder="1" applyFont="1">
      <alignment readingOrder="0"/>
    </xf>
    <xf borderId="0" fillId="0" fontId="1" numFmtId="164" xfId="0" applyAlignment="1" applyFont="1" applyNumberFormat="1">
      <alignment horizontal="center" readingOrder="0"/>
    </xf>
    <xf borderId="7" fillId="0" fontId="7" numFmtId="0" xfId="0" applyAlignment="1" applyBorder="1" applyFont="1">
      <alignment readingOrder="0" shrinkToFit="0" vertical="top" wrapText="1"/>
    </xf>
    <xf borderId="8" fillId="0" fontId="2" numFmtId="0" xfId="0" applyBorder="1" applyFont="1"/>
    <xf borderId="9" fillId="0" fontId="2" numFmtId="0" xfId="0" applyBorder="1" applyFont="1"/>
    <xf borderId="10" fillId="0" fontId="2" numFmtId="0" xfId="0" applyBorder="1" applyFont="1"/>
    <xf borderId="11" fillId="0" fontId="2" numFmtId="0" xfId="0" applyBorder="1" applyFont="1"/>
    <xf borderId="12" fillId="0" fontId="2" numFmtId="0" xfId="0" applyBorder="1" applyFont="1"/>
    <xf borderId="13" fillId="0" fontId="2" numFmtId="0" xfId="0" applyBorder="1" applyFont="1"/>
    <xf borderId="14" fillId="0" fontId="2" numFmtId="0" xfId="0" applyBorder="1" applyFont="1"/>
    <xf borderId="0" fillId="0" fontId="1" numFmtId="165" xfId="0" applyAlignment="1" applyFont="1" applyNumberForma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3" Type="http://schemas.openxmlformats.org/officeDocument/2006/relationships/sharedStrings" Target="sharedStrings.xml"/><Relationship Id="rId7" Type="http://schemas.openxmlformats.org/officeDocument/2006/relationships/worksheet" Target="worksheets/sheet4.xml"/><Relationship Id="rId12" Type="http://schemas.openxmlformats.org/officeDocument/2006/relationships/customXml" Target="../customXml/item3.xml"/><Relationship Id="rId2" Type="http://schemas.openxmlformats.org/officeDocument/2006/relationships/styles" Target="styles.xml"/><Relationship Id="rId1" Type="http://schemas.openxmlformats.org/officeDocument/2006/relationships/theme" Target="theme/theme1.xml"/><Relationship Id="rId6" Type="http://schemas.openxmlformats.org/officeDocument/2006/relationships/worksheet" Target="worksheets/sheet3.xml"/><Relationship Id="rId11" Type="http://schemas.openxmlformats.org/officeDocument/2006/relationships/customXml" Target="../customXml/item2.xml"/><Relationship Id="rId5" Type="http://schemas.openxmlformats.org/officeDocument/2006/relationships/worksheet" Target="worksheets/sheet2.xml"/><Relationship Id="rId10" Type="http://schemas.openxmlformats.org/officeDocument/2006/relationships/customXml" Target="../customXml/item1.xml"/><Relationship Id="rId4" Type="http://schemas.openxmlformats.org/officeDocument/2006/relationships/worksheet" Target="worksheets/sheet1.xml"/><Relationship Id="rId9"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4.0"/>
    <col customWidth="1" min="3" max="3" width="17.67"/>
    <col customWidth="1" min="4" max="4" width="15.11"/>
    <col customWidth="1" min="5" max="5" width="5.0"/>
    <col customWidth="1" min="6" max="9" width="10.56"/>
    <col customWidth="1" min="10" max="10" width="22.44"/>
    <col customWidth="1" min="11" max="11" width="10.56"/>
    <col customWidth="1" min="12" max="13" width="2.67"/>
  </cols>
  <sheetData>
    <row r="1" ht="15.75" customHeight="1">
      <c r="A1" s="1" t="s">
        <v>0</v>
      </c>
      <c r="B1" s="2"/>
      <c r="C1" s="2"/>
      <c r="D1" s="2"/>
      <c r="E1" s="3"/>
      <c r="F1" s="4" t="s">
        <v>1</v>
      </c>
      <c r="G1" s="5"/>
      <c r="H1" s="5"/>
      <c r="I1" s="5"/>
      <c r="J1" s="5"/>
      <c r="K1" s="6"/>
      <c r="L1" s="7"/>
      <c r="M1" s="7"/>
    </row>
    <row r="2" ht="15.75" customHeight="1">
      <c r="A2" s="1" t="s">
        <v>2</v>
      </c>
      <c r="B2" s="2"/>
      <c r="C2" s="2"/>
      <c r="D2" s="2"/>
      <c r="E2" s="3"/>
      <c r="F2" s="8" t="s">
        <v>3</v>
      </c>
      <c r="K2" s="3">
        <f>B6/D6</f>
        <v>0.14</v>
      </c>
      <c r="L2" s="3"/>
      <c r="M2" s="3"/>
    </row>
    <row r="3" ht="15.75" customHeight="1">
      <c r="A3" s="3"/>
      <c r="B3" s="9" t="s">
        <v>4</v>
      </c>
      <c r="C3" s="9" t="s">
        <v>5</v>
      </c>
      <c r="D3" s="3"/>
      <c r="E3" s="3"/>
      <c r="F3" s="10" t="s">
        <v>6</v>
      </c>
      <c r="K3" s="3">
        <f>B6/C6</f>
        <v>0.1627906977</v>
      </c>
      <c r="L3" s="11" t="s">
        <v>7</v>
      </c>
      <c r="M3" s="12">
        <f>1/K3</f>
        <v>6.142857143</v>
      </c>
    </row>
    <row r="4" ht="15.75" customHeight="1">
      <c r="A4" s="9" t="s">
        <v>8</v>
      </c>
      <c r="B4" s="13">
        <f>D4*0.2</f>
        <v>36000000</v>
      </c>
      <c r="C4" s="13">
        <f>D4*0.8</f>
        <v>144000000</v>
      </c>
      <c r="D4" s="13">
        <f>D6*0.6</f>
        <v>180000000</v>
      </c>
      <c r="E4" s="3"/>
      <c r="F4" s="3"/>
      <c r="G4" s="3"/>
      <c r="H4" s="3"/>
      <c r="I4" s="3"/>
      <c r="J4" s="3"/>
      <c r="K4" s="3"/>
      <c r="L4" s="3"/>
      <c r="M4" s="3"/>
    </row>
    <row r="5" ht="15.75" customHeight="1">
      <c r="A5" s="9" t="s">
        <v>9</v>
      </c>
      <c r="B5" s="13">
        <f>D5*0.05</f>
        <v>6000000</v>
      </c>
      <c r="C5" s="13">
        <f>D5*0.95</f>
        <v>114000000</v>
      </c>
      <c r="D5" s="13">
        <f>D6*0.4</f>
        <v>120000000</v>
      </c>
      <c r="E5" s="3"/>
      <c r="F5" s="14" t="s">
        <v>10</v>
      </c>
      <c r="G5" s="14"/>
      <c r="H5" s="14"/>
      <c r="I5" s="14"/>
      <c r="J5" s="14"/>
      <c r="K5" s="14"/>
      <c r="L5" s="7"/>
      <c r="M5" s="7"/>
    </row>
    <row r="6" ht="15.75" customHeight="1">
      <c r="A6" s="3"/>
      <c r="B6" s="13">
        <f t="shared" ref="B6:C6" si="1">B4+B5</f>
        <v>42000000</v>
      </c>
      <c r="C6" s="13">
        <f t="shared" si="1"/>
        <v>258000000</v>
      </c>
      <c r="D6" s="13">
        <v>3.0E8</v>
      </c>
      <c r="E6" s="3"/>
      <c r="F6" s="10" t="s">
        <v>11</v>
      </c>
      <c r="K6" s="3">
        <f t="shared" ref="K6:K7" si="2">B4/D4</f>
        <v>0.2</v>
      </c>
      <c r="L6" s="3"/>
      <c r="M6" s="3"/>
    </row>
    <row r="7" ht="15.75" customHeight="1">
      <c r="A7" s="3"/>
      <c r="B7" s="3"/>
      <c r="C7" s="3"/>
      <c r="D7" s="3"/>
      <c r="E7" s="3"/>
      <c r="F7" s="10" t="s">
        <v>12</v>
      </c>
      <c r="K7" s="3">
        <f t="shared" si="2"/>
        <v>0.05</v>
      </c>
      <c r="L7" s="3"/>
      <c r="M7" s="3"/>
    </row>
    <row r="8" ht="15.75" customHeight="1">
      <c r="A8" s="2" t="s">
        <v>13</v>
      </c>
      <c r="B8" s="2"/>
      <c r="C8" s="2"/>
      <c r="D8" s="2"/>
      <c r="E8" s="3"/>
      <c r="F8" s="15" t="s">
        <v>14</v>
      </c>
      <c r="K8" s="3">
        <f>K6/K7</f>
        <v>4</v>
      </c>
      <c r="L8" s="3"/>
      <c r="M8" s="3"/>
    </row>
    <row r="9" ht="15.75" customHeight="1">
      <c r="A9" s="3"/>
      <c r="B9" s="9" t="s">
        <v>4</v>
      </c>
      <c r="C9" s="9" t="s">
        <v>5</v>
      </c>
      <c r="D9" s="3"/>
      <c r="E9" s="3"/>
      <c r="F9" s="3"/>
      <c r="G9" s="3"/>
      <c r="H9" s="3"/>
      <c r="I9" s="3"/>
      <c r="J9" s="3"/>
      <c r="K9" s="3"/>
      <c r="L9" s="3"/>
      <c r="M9" s="3"/>
    </row>
    <row r="10" ht="15.75" customHeight="1">
      <c r="A10" s="9" t="s">
        <v>8</v>
      </c>
      <c r="B10" s="16">
        <f>B4/D6</f>
        <v>0.12</v>
      </c>
      <c r="C10" s="16">
        <f>C4/D6</f>
        <v>0.48</v>
      </c>
      <c r="D10" s="16">
        <f>D4/D6</f>
        <v>0.6</v>
      </c>
      <c r="E10" s="3"/>
      <c r="F10" s="10" t="s">
        <v>15</v>
      </c>
      <c r="K10" s="3">
        <f t="shared" ref="K10:K11" si="3">B4/C4</f>
        <v>0.25</v>
      </c>
      <c r="L10" s="11" t="s">
        <v>7</v>
      </c>
      <c r="M10" s="12">
        <f t="shared" ref="M10:M11" si="4">1/K10</f>
        <v>4</v>
      </c>
    </row>
    <row r="11" ht="15.75" customHeight="1">
      <c r="A11" s="9" t="s">
        <v>9</v>
      </c>
      <c r="B11" s="16">
        <f>B5/D6</f>
        <v>0.02</v>
      </c>
      <c r="C11" s="16">
        <f>C5/D6</f>
        <v>0.38</v>
      </c>
      <c r="D11" s="16">
        <f>D5/D6</f>
        <v>0.4</v>
      </c>
      <c r="E11" s="3"/>
      <c r="F11" s="10" t="s">
        <v>16</v>
      </c>
      <c r="K11" s="3">
        <f t="shared" si="3"/>
        <v>0.05263157895</v>
      </c>
      <c r="L11" s="11" t="s">
        <v>7</v>
      </c>
      <c r="M11" s="12">
        <f t="shared" si="4"/>
        <v>19</v>
      </c>
    </row>
    <row r="12" ht="15.75" customHeight="1">
      <c r="A12" s="3"/>
      <c r="B12" s="16">
        <f>B6/D6</f>
        <v>0.14</v>
      </c>
      <c r="C12" s="16">
        <f>C6/D6</f>
        <v>0.86</v>
      </c>
      <c r="D12" s="16">
        <f>D6/D6</f>
        <v>1</v>
      </c>
      <c r="E12" s="3"/>
      <c r="F12" s="15" t="s">
        <v>17</v>
      </c>
      <c r="K12" s="3">
        <f>K10/K11</f>
        <v>4.75</v>
      </c>
      <c r="L12" s="3"/>
      <c r="M12" s="3"/>
    </row>
    <row r="13" ht="15.75" customHeight="1">
      <c r="A13" s="3"/>
      <c r="B13" s="3"/>
      <c r="C13" s="3"/>
      <c r="D13" s="3"/>
      <c r="E13" s="3"/>
      <c r="F13" s="3"/>
      <c r="G13" s="3"/>
      <c r="H13" s="3"/>
      <c r="I13" s="3"/>
      <c r="J13" s="3"/>
      <c r="K13" s="3"/>
      <c r="L13" s="3"/>
      <c r="M13" s="3"/>
    </row>
    <row r="14" ht="15.75" customHeight="1">
      <c r="A14" s="2" t="s">
        <v>18</v>
      </c>
      <c r="B14" s="2"/>
      <c r="C14" s="2"/>
      <c r="D14" s="2"/>
      <c r="E14" s="3"/>
      <c r="F14" s="14" t="s">
        <v>19</v>
      </c>
      <c r="G14" s="14"/>
      <c r="H14" s="14"/>
      <c r="I14" s="14"/>
      <c r="J14" s="14"/>
      <c r="K14" s="14"/>
      <c r="L14" s="7"/>
      <c r="M14" s="7"/>
    </row>
    <row r="15" ht="15.75" customHeight="1">
      <c r="A15" s="3"/>
      <c r="B15" s="9" t="s">
        <v>4</v>
      </c>
      <c r="C15" s="9" t="s">
        <v>5</v>
      </c>
      <c r="D15" s="3"/>
      <c r="E15" s="3"/>
      <c r="F15" s="10" t="s">
        <v>20</v>
      </c>
      <c r="K15" s="3">
        <f>K6-K7</f>
        <v>0.15</v>
      </c>
      <c r="L15" s="3"/>
      <c r="M15" s="3"/>
    </row>
    <row r="16" ht="15.75" customHeight="1">
      <c r="A16" s="9" t="s">
        <v>8</v>
      </c>
      <c r="B16" s="16">
        <f t="shared" ref="B16:B17" si="5">B4/D4</f>
        <v>0.2</v>
      </c>
      <c r="C16" s="16">
        <f t="shared" ref="C16:C17" si="6">C4/D4</f>
        <v>0.8</v>
      </c>
      <c r="D16" s="16">
        <f t="shared" ref="D16:D17" si="7">B16+C16</f>
        <v>1</v>
      </c>
      <c r="E16" s="3"/>
      <c r="F16" s="10" t="s">
        <v>21</v>
      </c>
      <c r="K16" s="17">
        <f>(K6-K15)/K6</f>
        <v>0.25</v>
      </c>
      <c r="L16" s="3"/>
      <c r="M16" s="3"/>
    </row>
    <row r="17" ht="15.75" customHeight="1">
      <c r="A17" s="9" t="s">
        <v>9</v>
      </c>
      <c r="B17" s="16">
        <f t="shared" si="5"/>
        <v>0.05</v>
      </c>
      <c r="C17" s="16">
        <f t="shared" si="6"/>
        <v>0.95</v>
      </c>
      <c r="D17" s="16">
        <f t="shared" si="7"/>
        <v>1</v>
      </c>
      <c r="E17" s="3"/>
      <c r="F17" s="18" t="s">
        <v>22</v>
      </c>
      <c r="K17" s="3">
        <f>(K6*D10)+(K7*D11)</f>
        <v>0.14</v>
      </c>
      <c r="L17" s="3"/>
      <c r="M17" s="3"/>
    </row>
    <row r="18" ht="15.75" customHeight="1">
      <c r="A18" s="3"/>
      <c r="B18" s="16"/>
      <c r="C18" s="16"/>
      <c r="D18" s="16"/>
      <c r="E18" s="3"/>
      <c r="F18" s="10" t="s">
        <v>23</v>
      </c>
      <c r="K18" s="3">
        <f>K17-K7</f>
        <v>0.09</v>
      </c>
      <c r="L18" s="3"/>
      <c r="M18" s="3"/>
    </row>
    <row r="19" ht="15.75" customHeight="1">
      <c r="A19" s="3"/>
      <c r="B19" s="3"/>
      <c r="C19" s="3"/>
      <c r="D19" s="3"/>
      <c r="E19" s="3"/>
      <c r="F19" s="10" t="s">
        <v>24</v>
      </c>
      <c r="K19" s="17">
        <f>(K17-K7)/K17</f>
        <v>0.6428571429</v>
      </c>
      <c r="L19" s="3"/>
      <c r="M19" s="3"/>
    </row>
    <row r="20" ht="15.75" customHeight="1">
      <c r="A20" s="19" t="s">
        <v>25</v>
      </c>
    </row>
    <row r="21" ht="15.75" customHeight="1">
      <c r="A21" s="10"/>
    </row>
  </sheetData>
  <mergeCells count="16">
    <mergeCell ref="F1:K1"/>
    <mergeCell ref="F2:J2"/>
    <mergeCell ref="F3:J3"/>
    <mergeCell ref="F6:J6"/>
    <mergeCell ref="F7:J7"/>
    <mergeCell ref="F8:J8"/>
    <mergeCell ref="F10:J10"/>
    <mergeCell ref="A20:M20"/>
    <mergeCell ref="A21:M21"/>
    <mergeCell ref="F11:J11"/>
    <mergeCell ref="F12:J12"/>
    <mergeCell ref="F15:J15"/>
    <mergeCell ref="F16:J16"/>
    <mergeCell ref="F17:J17"/>
    <mergeCell ref="F18:J18"/>
    <mergeCell ref="F19:J19"/>
  </mergeCell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12.11"/>
    <col customWidth="1" min="3" max="3" width="11.78"/>
    <col customWidth="1" min="4" max="4" width="20.67"/>
    <col customWidth="1" min="5" max="5" width="3.89"/>
    <col customWidth="1" min="10" max="10" width="20.11"/>
    <col customWidth="1" min="12" max="12" width="3.33"/>
    <col customWidth="1" min="13" max="13" width="3.78"/>
  </cols>
  <sheetData>
    <row r="1">
      <c r="A1" s="2" t="s">
        <v>0</v>
      </c>
      <c r="B1" s="2"/>
      <c r="C1" s="2"/>
      <c r="D1" s="2"/>
      <c r="E1" s="3"/>
      <c r="F1" s="4" t="s">
        <v>1</v>
      </c>
      <c r="G1" s="5"/>
      <c r="H1" s="5"/>
      <c r="I1" s="5"/>
      <c r="J1" s="5"/>
      <c r="K1" s="6"/>
      <c r="L1" s="7"/>
      <c r="M1" s="7"/>
    </row>
    <row r="2">
      <c r="A2" s="2" t="s">
        <v>2</v>
      </c>
      <c r="B2" s="2"/>
      <c r="C2" s="2"/>
      <c r="D2" s="2"/>
      <c r="E2" s="3"/>
      <c r="F2" s="8" t="s">
        <v>26</v>
      </c>
      <c r="K2" s="3">
        <f>B13/D13</f>
        <v>0.14</v>
      </c>
      <c r="L2" s="3"/>
      <c r="M2" s="3"/>
    </row>
    <row r="3">
      <c r="A3" s="3"/>
      <c r="B3" s="9" t="s">
        <v>4</v>
      </c>
      <c r="C3" s="9" t="s">
        <v>5</v>
      </c>
      <c r="D3" s="3"/>
      <c r="E3" s="3"/>
      <c r="F3" s="8" t="s">
        <v>27</v>
      </c>
      <c r="K3" s="3">
        <f>B13/C13</f>
        <v>0.1627906977</v>
      </c>
      <c r="L3" s="11" t="s">
        <v>7</v>
      </c>
      <c r="M3" s="12">
        <f>1/K3</f>
        <v>6.142857143</v>
      </c>
    </row>
    <row r="4">
      <c r="A4" s="9" t="s">
        <v>8</v>
      </c>
      <c r="B4" s="13">
        <f>D4*0.2</f>
        <v>36000000</v>
      </c>
      <c r="C4" s="13">
        <f>D4*0.8</f>
        <v>144000000</v>
      </c>
      <c r="D4" s="13">
        <f>D6*0.6</f>
        <v>180000000</v>
      </c>
      <c r="E4" s="3"/>
      <c r="G4" s="3"/>
      <c r="H4" s="3"/>
      <c r="I4" s="3"/>
      <c r="J4" s="3"/>
      <c r="K4" s="3"/>
      <c r="L4" s="3"/>
      <c r="M4" s="3"/>
    </row>
    <row r="5">
      <c r="A5" s="9" t="s">
        <v>9</v>
      </c>
      <c r="B5" s="13">
        <f>D5*0.05</f>
        <v>6000000</v>
      </c>
      <c r="C5" s="13">
        <f>D5*0.95</f>
        <v>114000000</v>
      </c>
      <c r="D5" s="13">
        <f>D6*0.4</f>
        <v>120000000</v>
      </c>
      <c r="E5" s="3"/>
      <c r="F5" s="14" t="s">
        <v>10</v>
      </c>
      <c r="G5" s="14"/>
      <c r="H5" s="14"/>
      <c r="I5" s="14"/>
      <c r="J5" s="14"/>
      <c r="K5" s="14"/>
      <c r="L5" s="7"/>
      <c r="M5" s="7"/>
    </row>
    <row r="6">
      <c r="A6" s="3"/>
      <c r="B6" s="13">
        <f t="shared" ref="B6:C6" si="1">B4+B5</f>
        <v>42000000</v>
      </c>
      <c r="C6" s="13">
        <f t="shared" si="1"/>
        <v>258000000</v>
      </c>
      <c r="D6" s="13">
        <v>3.0E8</v>
      </c>
      <c r="E6" s="3"/>
      <c r="F6" s="8" t="s">
        <v>28</v>
      </c>
      <c r="K6" s="3">
        <f t="shared" ref="K6:K7" si="2">B11/D11</f>
        <v>0.2</v>
      </c>
      <c r="L6" s="3"/>
      <c r="M6" s="3"/>
    </row>
    <row r="7">
      <c r="A7" s="3"/>
      <c r="B7" s="3"/>
      <c r="C7" s="3"/>
      <c r="D7" s="3"/>
      <c r="E7" s="3"/>
      <c r="F7" s="10" t="s">
        <v>29</v>
      </c>
      <c r="K7" s="3">
        <f t="shared" si="2"/>
        <v>0.05</v>
      </c>
      <c r="L7" s="3"/>
      <c r="M7" s="3"/>
    </row>
    <row r="8">
      <c r="A8" s="1" t="s">
        <v>30</v>
      </c>
      <c r="B8" s="2"/>
      <c r="C8" s="20"/>
      <c r="D8" s="2"/>
      <c r="E8" s="3"/>
      <c r="F8" s="15" t="s">
        <v>31</v>
      </c>
      <c r="K8" s="3">
        <f>K6/K7</f>
        <v>4</v>
      </c>
      <c r="L8" s="3"/>
      <c r="M8" s="3"/>
    </row>
    <row r="9">
      <c r="A9" s="1" t="s">
        <v>32</v>
      </c>
      <c r="B9" s="21"/>
      <c r="C9" s="22">
        <v>0.01</v>
      </c>
      <c r="D9" s="23"/>
      <c r="E9" s="3"/>
      <c r="F9" s="3"/>
      <c r="G9" s="3"/>
      <c r="H9" s="3"/>
      <c r="I9" s="3"/>
      <c r="J9" s="3"/>
      <c r="K9" s="3"/>
      <c r="L9" s="3"/>
      <c r="M9" s="3"/>
    </row>
    <row r="10">
      <c r="A10" s="3"/>
      <c r="B10" s="9" t="s">
        <v>4</v>
      </c>
      <c r="C10" s="24" t="s">
        <v>5</v>
      </c>
      <c r="D10" s="3"/>
      <c r="E10" s="3"/>
      <c r="F10" s="10" t="s">
        <v>33</v>
      </c>
      <c r="K10" s="3">
        <f t="shared" ref="K10:K11" si="3">B11/C11</f>
        <v>0.25</v>
      </c>
      <c r="L10" s="11" t="s">
        <v>7</v>
      </c>
      <c r="M10" s="12">
        <f t="shared" ref="M10:M11" si="4">1/K10</f>
        <v>4</v>
      </c>
    </row>
    <row r="11">
      <c r="A11" s="9" t="s">
        <v>8</v>
      </c>
      <c r="B11" s="13">
        <f>D11*0.2</f>
        <v>360000</v>
      </c>
      <c r="C11" s="13">
        <f>D11*0.8</f>
        <v>1440000</v>
      </c>
      <c r="D11" s="13">
        <f>D13*0.6</f>
        <v>1800000</v>
      </c>
      <c r="E11" s="3"/>
      <c r="F11" s="15" t="s">
        <v>34</v>
      </c>
      <c r="K11" s="3">
        <f t="shared" si="3"/>
        <v>0.05263157895</v>
      </c>
      <c r="L11" s="11" t="s">
        <v>7</v>
      </c>
      <c r="M11" s="12">
        <f t="shared" si="4"/>
        <v>19</v>
      </c>
    </row>
    <row r="12">
      <c r="A12" s="9" t="s">
        <v>9</v>
      </c>
      <c r="B12" s="13">
        <f>D12*0.05</f>
        <v>60000</v>
      </c>
      <c r="C12" s="13">
        <f>D12*0.95</f>
        <v>1140000</v>
      </c>
      <c r="D12" s="13">
        <f>D13*0.4</f>
        <v>1200000</v>
      </c>
      <c r="E12" s="3"/>
      <c r="F12" s="15" t="s">
        <v>35</v>
      </c>
      <c r="K12" s="3">
        <f>K10/K11</f>
        <v>4.75</v>
      </c>
      <c r="L12" s="3"/>
      <c r="M12" s="3"/>
    </row>
    <row r="13">
      <c r="A13" s="3"/>
      <c r="B13" s="13">
        <f t="shared" ref="B13:C13" si="5">B11+B12</f>
        <v>420000</v>
      </c>
      <c r="C13" s="13">
        <f t="shared" si="5"/>
        <v>2580000</v>
      </c>
      <c r="D13" s="13">
        <f>D6*C9</f>
        <v>3000000</v>
      </c>
      <c r="E13" s="3"/>
      <c r="F13" s="3"/>
      <c r="G13" s="3"/>
      <c r="H13" s="3"/>
      <c r="I13" s="3"/>
      <c r="J13" s="3"/>
      <c r="K13" s="3"/>
      <c r="L13" s="3"/>
      <c r="M13" s="3"/>
    </row>
    <row r="14">
      <c r="E14" s="3"/>
      <c r="F14" s="14" t="s">
        <v>19</v>
      </c>
      <c r="G14" s="14"/>
      <c r="H14" s="14"/>
      <c r="I14" s="14"/>
      <c r="J14" s="14"/>
      <c r="K14" s="14"/>
      <c r="L14" s="7"/>
      <c r="M14" s="7"/>
    </row>
    <row r="15">
      <c r="A15" s="1" t="s">
        <v>36</v>
      </c>
      <c r="B15" s="2"/>
      <c r="C15" s="2"/>
      <c r="D15" s="2"/>
      <c r="E15" s="3"/>
      <c r="F15" s="10" t="s">
        <v>20</v>
      </c>
      <c r="K15" s="3">
        <f>K6-K7</f>
        <v>0.15</v>
      </c>
      <c r="L15" s="3"/>
      <c r="M15" s="3"/>
    </row>
    <row r="16">
      <c r="A16" s="3"/>
      <c r="B16" s="9" t="s">
        <v>4</v>
      </c>
      <c r="C16" s="9" t="s">
        <v>5</v>
      </c>
      <c r="D16" s="3"/>
      <c r="E16" s="3"/>
      <c r="F16" s="10" t="s">
        <v>21</v>
      </c>
      <c r="K16" s="17">
        <f>(K6-K15)/K6</f>
        <v>0.25</v>
      </c>
      <c r="L16" s="3"/>
      <c r="M16" s="3"/>
    </row>
    <row r="17">
      <c r="A17" s="9" t="s">
        <v>8</v>
      </c>
      <c r="B17" s="16">
        <f>B11/D13</f>
        <v>0.12</v>
      </c>
      <c r="C17" s="16">
        <f>C11/D13</f>
        <v>0.48</v>
      </c>
      <c r="D17" s="16">
        <f>D11/D13</f>
        <v>0.6</v>
      </c>
      <c r="E17" s="3"/>
      <c r="F17" s="18" t="s">
        <v>22</v>
      </c>
      <c r="K17" s="3">
        <f>(K6*(D4/D6))+(K7*(D5/D6))</f>
        <v>0.14</v>
      </c>
      <c r="L17" s="3"/>
      <c r="M17" s="3"/>
    </row>
    <row r="18">
      <c r="A18" s="9" t="s">
        <v>9</v>
      </c>
      <c r="B18" s="16">
        <f>B12/D13</f>
        <v>0.02</v>
      </c>
      <c r="C18" s="16">
        <f>C12/D13</f>
        <v>0.38</v>
      </c>
      <c r="D18" s="16">
        <f>D12/D13</f>
        <v>0.4</v>
      </c>
      <c r="E18" s="3"/>
      <c r="F18" s="10" t="s">
        <v>23</v>
      </c>
      <c r="K18" s="3">
        <f>K17-K7</f>
        <v>0.09</v>
      </c>
      <c r="L18" s="3"/>
      <c r="M18" s="3"/>
    </row>
    <row r="19">
      <c r="A19" s="3"/>
      <c r="B19" s="16">
        <f>B13/D13</f>
        <v>0.14</v>
      </c>
      <c r="C19" s="16">
        <f>C13/D13</f>
        <v>0.86</v>
      </c>
      <c r="D19" s="16">
        <f>D13/D13</f>
        <v>1</v>
      </c>
      <c r="E19" s="3"/>
      <c r="F19" s="10" t="s">
        <v>24</v>
      </c>
      <c r="K19" s="17">
        <f>(K17-K7)/K17</f>
        <v>0.6428571429</v>
      </c>
      <c r="L19" s="3"/>
      <c r="M19" s="3"/>
    </row>
    <row r="20">
      <c r="A20" s="3"/>
      <c r="B20" s="3"/>
      <c r="C20" s="3"/>
      <c r="D20" s="3"/>
    </row>
    <row r="21">
      <c r="A21" s="1" t="s">
        <v>37</v>
      </c>
      <c r="B21" s="2"/>
      <c r="C21" s="2"/>
      <c r="D21" s="2"/>
      <c r="E21" s="10"/>
      <c r="F21" s="10"/>
      <c r="G21" s="10"/>
      <c r="H21" s="10"/>
      <c r="I21" s="10"/>
      <c r="J21" s="10"/>
      <c r="K21" s="10"/>
      <c r="L21" s="10"/>
      <c r="M21" s="10"/>
    </row>
    <row r="22">
      <c r="A22" s="3"/>
      <c r="B22" s="9" t="s">
        <v>4</v>
      </c>
      <c r="C22" s="9" t="s">
        <v>5</v>
      </c>
      <c r="D22" s="3"/>
    </row>
    <row r="23">
      <c r="A23" s="9" t="s">
        <v>8</v>
      </c>
      <c r="B23" s="16">
        <f t="shared" ref="B23:B24" si="6">B11/D11</f>
        <v>0.2</v>
      </c>
      <c r="C23" s="16">
        <f t="shared" ref="C23:C24" si="7">C11/D11</f>
        <v>0.8</v>
      </c>
      <c r="D23" s="16">
        <f t="shared" ref="D23:D24" si="8">B23+C23</f>
        <v>1</v>
      </c>
    </row>
    <row r="24">
      <c r="A24" s="9" t="s">
        <v>9</v>
      </c>
      <c r="B24" s="16">
        <f t="shared" si="6"/>
        <v>0.05</v>
      </c>
      <c r="C24" s="16">
        <f t="shared" si="7"/>
        <v>0.95</v>
      </c>
      <c r="D24" s="16">
        <f t="shared" si="8"/>
        <v>1</v>
      </c>
    </row>
    <row r="26">
      <c r="A26" s="19" t="s">
        <v>38</v>
      </c>
    </row>
  </sheetData>
  <mergeCells count="15">
    <mergeCell ref="F11:J11"/>
    <mergeCell ref="F12:J12"/>
    <mergeCell ref="F15:J15"/>
    <mergeCell ref="F16:J16"/>
    <mergeCell ref="F17:J17"/>
    <mergeCell ref="F18:J18"/>
    <mergeCell ref="F19:J19"/>
    <mergeCell ref="A26:M26"/>
    <mergeCell ref="F1:K1"/>
    <mergeCell ref="F2:J2"/>
    <mergeCell ref="F3:J3"/>
    <mergeCell ref="F6:J6"/>
    <mergeCell ref="F7:J7"/>
    <mergeCell ref="F8:J8"/>
    <mergeCell ref="F10:J10"/>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12.11"/>
    <col customWidth="1" min="3" max="3" width="11.78"/>
    <col customWidth="1" min="4" max="4" width="20.67"/>
    <col customWidth="1" min="5" max="5" width="3.89"/>
    <col customWidth="1" min="10" max="10" width="20.11"/>
    <col customWidth="1" min="12" max="12" width="3.33"/>
    <col customWidth="1" min="13" max="14" width="3.78"/>
    <col customWidth="1" min="15" max="15" width="9.89"/>
    <col customWidth="1" min="16" max="16" width="12.11"/>
    <col customWidth="1" min="17" max="17" width="11.78"/>
    <col customWidth="1" min="18" max="18" width="15.33"/>
  </cols>
  <sheetData>
    <row r="1">
      <c r="A1" s="2" t="s">
        <v>0</v>
      </c>
      <c r="B1" s="2"/>
      <c r="C1" s="2"/>
      <c r="D1" s="2"/>
      <c r="E1" s="3"/>
      <c r="F1" s="4" t="s">
        <v>1</v>
      </c>
      <c r="G1" s="5"/>
      <c r="H1" s="5"/>
      <c r="I1" s="5"/>
      <c r="J1" s="5"/>
      <c r="K1" s="6"/>
      <c r="L1" s="7"/>
      <c r="M1" s="7"/>
      <c r="N1" s="3"/>
      <c r="O1" s="1" t="s">
        <v>39</v>
      </c>
      <c r="P1" s="2"/>
      <c r="Q1" s="2"/>
      <c r="R1" s="2"/>
    </row>
    <row r="2">
      <c r="A2" s="2" t="s">
        <v>2</v>
      </c>
      <c r="B2" s="2"/>
      <c r="C2" s="2"/>
      <c r="D2" s="2"/>
      <c r="E2" s="3"/>
      <c r="F2" s="8" t="s">
        <v>40</v>
      </c>
      <c r="K2" s="3">
        <f>B14/D14</f>
        <v>0.1</v>
      </c>
      <c r="L2" s="3"/>
      <c r="M2" s="3"/>
      <c r="N2" s="3"/>
      <c r="O2" s="1" t="s">
        <v>41</v>
      </c>
      <c r="P2" s="2"/>
      <c r="Q2" s="2"/>
      <c r="R2" s="2"/>
    </row>
    <row r="3">
      <c r="A3" s="3"/>
      <c r="B3" s="9" t="s">
        <v>4</v>
      </c>
      <c r="C3" s="9" t="s">
        <v>5</v>
      </c>
      <c r="D3" s="3"/>
      <c r="E3" s="3"/>
      <c r="F3" s="8" t="s">
        <v>42</v>
      </c>
      <c r="K3" s="3">
        <f>B14/C14</f>
        <v>0.1111111111</v>
      </c>
      <c r="L3" s="11" t="s">
        <v>7</v>
      </c>
      <c r="M3" s="12">
        <f>1/K3</f>
        <v>9</v>
      </c>
      <c r="N3" s="25"/>
      <c r="O3" s="3"/>
      <c r="P3" s="9" t="s">
        <v>4</v>
      </c>
      <c r="Q3" s="9" t="s">
        <v>5</v>
      </c>
      <c r="R3" s="3"/>
    </row>
    <row r="4">
      <c r="A4" s="9" t="s">
        <v>8</v>
      </c>
      <c r="B4" s="13">
        <f>D4*0.2</f>
        <v>36000000</v>
      </c>
      <c r="C4" s="13">
        <f>D4*0.8</f>
        <v>144000000</v>
      </c>
      <c r="D4" s="13">
        <f>D6*0.6</f>
        <v>180000000</v>
      </c>
      <c r="E4" s="3"/>
      <c r="F4" s="10"/>
      <c r="G4" s="3"/>
      <c r="H4" s="3"/>
      <c r="I4" s="3"/>
      <c r="J4" s="3"/>
      <c r="K4" s="3"/>
      <c r="L4" s="3"/>
      <c r="M4" s="3"/>
      <c r="N4" s="3"/>
      <c r="O4" s="9" t="s">
        <v>8</v>
      </c>
      <c r="P4" s="13">
        <f>R4*0.2</f>
        <v>36000000</v>
      </c>
      <c r="Q4" s="13">
        <f t="shared" ref="Q4:Q5" si="1">R4-P4</f>
        <v>144000000</v>
      </c>
      <c r="R4" s="13">
        <f>R6*0.6</f>
        <v>180000000</v>
      </c>
    </row>
    <row r="5">
      <c r="A5" s="9" t="s">
        <v>9</v>
      </c>
      <c r="B5" s="13">
        <f>D5*0.05</f>
        <v>6000000</v>
      </c>
      <c r="C5" s="13">
        <f>D5*0.95</f>
        <v>114000000</v>
      </c>
      <c r="D5" s="13">
        <f>D6*0.4</f>
        <v>120000000</v>
      </c>
      <c r="E5" s="3"/>
      <c r="F5" s="14" t="s">
        <v>10</v>
      </c>
      <c r="G5" s="14"/>
      <c r="H5" s="14"/>
      <c r="I5" s="14"/>
      <c r="J5" s="14"/>
      <c r="K5" s="14"/>
      <c r="L5" s="7"/>
      <c r="M5" s="7"/>
      <c r="N5" s="3"/>
      <c r="O5" s="9" t="s">
        <v>9</v>
      </c>
      <c r="P5" s="13">
        <f>R5*0.05</f>
        <v>6000000</v>
      </c>
      <c r="Q5" s="13">
        <f t="shared" si="1"/>
        <v>114000000</v>
      </c>
      <c r="R5" s="13">
        <f>R6*0.4</f>
        <v>120000000</v>
      </c>
    </row>
    <row r="6">
      <c r="A6" s="3"/>
      <c r="B6" s="13">
        <f t="shared" ref="B6:C6" si="2">B4+B5</f>
        <v>42000000</v>
      </c>
      <c r="C6" s="13">
        <f t="shared" si="2"/>
        <v>258000000</v>
      </c>
      <c r="D6" s="13">
        <v>3.0E8</v>
      </c>
      <c r="E6" s="3"/>
      <c r="F6" s="10" t="s">
        <v>43</v>
      </c>
      <c r="K6" s="3">
        <f t="shared" ref="K6:K7" si="4">B12/D12</f>
        <v>0.2</v>
      </c>
      <c r="L6" s="3"/>
      <c r="M6" s="3"/>
      <c r="N6" s="3"/>
      <c r="O6" s="3"/>
      <c r="P6" s="13">
        <f t="shared" ref="P6:Q6" si="3">P4+P5</f>
        <v>42000000</v>
      </c>
      <c r="Q6" s="13">
        <f t="shared" si="3"/>
        <v>258000000</v>
      </c>
      <c r="R6" s="13">
        <v>3.0E8</v>
      </c>
    </row>
    <row r="7">
      <c r="A7" s="3"/>
      <c r="B7" s="3"/>
      <c r="C7" s="3"/>
      <c r="D7" s="3"/>
      <c r="E7" s="3"/>
      <c r="F7" s="10" t="s">
        <v>44</v>
      </c>
      <c r="K7" s="3">
        <f t="shared" si="4"/>
        <v>0.05</v>
      </c>
      <c r="L7" s="3"/>
      <c r="M7" s="3"/>
      <c r="N7" s="3"/>
      <c r="O7" s="3"/>
      <c r="P7" s="3"/>
      <c r="Q7" s="3"/>
      <c r="R7" s="3"/>
    </row>
    <row r="8">
      <c r="A8" s="1" t="s">
        <v>45</v>
      </c>
      <c r="B8" s="2"/>
      <c r="C8" s="20"/>
      <c r="D8" s="2"/>
      <c r="E8" s="3"/>
      <c r="F8" s="15" t="s">
        <v>46</v>
      </c>
      <c r="K8" s="3">
        <f>K6/K7</f>
        <v>4</v>
      </c>
      <c r="L8" s="3"/>
      <c r="M8" s="3"/>
      <c r="N8" s="3"/>
      <c r="O8" s="10" t="s">
        <v>47</v>
      </c>
      <c r="P8" s="3">
        <f>P6/R6</f>
        <v>0.14</v>
      </c>
      <c r="Q8" s="3"/>
      <c r="R8" s="3"/>
    </row>
    <row r="9">
      <c r="A9" s="1" t="s">
        <v>48</v>
      </c>
      <c r="B9" s="21"/>
      <c r="C9" s="26">
        <v>1000.0</v>
      </c>
      <c r="D9" s="23"/>
      <c r="E9" s="3"/>
      <c r="F9" s="3"/>
      <c r="G9" s="3"/>
      <c r="H9" s="3"/>
      <c r="I9" s="3"/>
      <c r="J9" s="3"/>
      <c r="K9" s="3"/>
      <c r="L9" s="3"/>
      <c r="M9" s="3"/>
      <c r="N9" s="3"/>
      <c r="O9" s="10" t="s">
        <v>49</v>
      </c>
      <c r="P9" s="3">
        <f>P6/Q6</f>
        <v>0.1627906977</v>
      </c>
      <c r="Q9" s="3"/>
      <c r="R9" s="3"/>
    </row>
    <row r="10">
      <c r="A10" s="1" t="s">
        <v>50</v>
      </c>
      <c r="B10" s="21"/>
      <c r="C10" s="26">
        <v>2000.0</v>
      </c>
      <c r="D10" s="23"/>
      <c r="E10" s="3"/>
      <c r="F10" s="10" t="s">
        <v>51</v>
      </c>
      <c r="K10" s="3">
        <f t="shared" ref="K10:K11" si="5">B12/C12</f>
        <v>0.25</v>
      </c>
      <c r="L10" s="11" t="s">
        <v>7</v>
      </c>
      <c r="M10" s="12">
        <f t="shared" ref="M10:M11" si="6">1/K10</f>
        <v>4</v>
      </c>
      <c r="N10" s="25"/>
      <c r="O10" s="25"/>
      <c r="P10" s="25"/>
      <c r="Q10" s="25"/>
      <c r="R10" s="25"/>
    </row>
    <row r="11">
      <c r="A11" s="3"/>
      <c r="B11" s="9" t="s">
        <v>4</v>
      </c>
      <c r="C11" s="24" t="s">
        <v>5</v>
      </c>
      <c r="D11" s="3"/>
      <c r="E11" s="3"/>
      <c r="F11" s="10" t="s">
        <v>52</v>
      </c>
      <c r="K11" s="3">
        <f t="shared" si="5"/>
        <v>0.05263157895</v>
      </c>
      <c r="L11" s="11" t="s">
        <v>7</v>
      </c>
      <c r="M11" s="12">
        <f t="shared" si="6"/>
        <v>19</v>
      </c>
      <c r="N11" s="25"/>
      <c r="O11" s="25"/>
      <c r="P11" s="25"/>
      <c r="Q11" s="25"/>
      <c r="R11" s="25"/>
    </row>
    <row r="12">
      <c r="A12" s="9" t="s">
        <v>8</v>
      </c>
      <c r="B12" s="13">
        <f>D12*0.2</f>
        <v>200</v>
      </c>
      <c r="C12" s="13">
        <f t="shared" ref="C12:C13" si="7">D12-B12</f>
        <v>800</v>
      </c>
      <c r="D12" s="27">
        <f t="shared" ref="D12:D13" si="8">C9</f>
        <v>1000</v>
      </c>
      <c r="E12" s="3"/>
      <c r="F12" s="15" t="s">
        <v>53</v>
      </c>
      <c r="K12" s="3">
        <f>K10/K11</f>
        <v>4.75</v>
      </c>
      <c r="L12" s="3"/>
      <c r="M12" s="3"/>
      <c r="N12" s="3"/>
      <c r="O12" s="3"/>
      <c r="P12" s="3"/>
      <c r="Q12" s="3"/>
      <c r="R12" s="3"/>
    </row>
    <row r="13">
      <c r="A13" s="9" t="s">
        <v>9</v>
      </c>
      <c r="B13" s="13">
        <f>D13*0.05</f>
        <v>100</v>
      </c>
      <c r="C13" s="13">
        <f t="shared" si="7"/>
        <v>1900</v>
      </c>
      <c r="D13" s="27">
        <f t="shared" si="8"/>
        <v>2000</v>
      </c>
      <c r="E13" s="3"/>
      <c r="F13" s="3"/>
      <c r="G13" s="3"/>
      <c r="H13" s="3"/>
      <c r="I13" s="3"/>
      <c r="J13" s="3"/>
      <c r="K13" s="3"/>
      <c r="L13" s="3"/>
      <c r="M13" s="3"/>
      <c r="N13" s="3"/>
      <c r="O13" s="3"/>
      <c r="P13" s="3"/>
      <c r="Q13" s="3"/>
      <c r="R13" s="3"/>
    </row>
    <row r="14">
      <c r="A14" s="3"/>
      <c r="B14" s="13">
        <f t="shared" ref="B14:D14" si="9">B12+B13</f>
        <v>300</v>
      </c>
      <c r="C14" s="13">
        <f t="shared" si="9"/>
        <v>2700</v>
      </c>
      <c r="D14" s="13">
        <f t="shared" si="9"/>
        <v>3000</v>
      </c>
      <c r="E14" s="3"/>
      <c r="F14" s="14" t="s">
        <v>19</v>
      </c>
      <c r="G14" s="14"/>
      <c r="H14" s="14"/>
      <c r="I14" s="14"/>
      <c r="J14" s="14"/>
      <c r="K14" s="14"/>
      <c r="L14" s="7"/>
      <c r="M14" s="7"/>
      <c r="N14" s="3"/>
      <c r="O14" s="3"/>
      <c r="P14" s="3"/>
      <c r="Q14" s="3"/>
      <c r="R14" s="3"/>
    </row>
    <row r="15">
      <c r="E15" s="3"/>
      <c r="F15" s="10" t="s">
        <v>20</v>
      </c>
      <c r="K15" s="3">
        <f>K6-K7</f>
        <v>0.15</v>
      </c>
      <c r="L15" s="3"/>
      <c r="M15" s="3"/>
      <c r="N15" s="3"/>
      <c r="O15" s="3"/>
      <c r="P15" s="3"/>
      <c r="Q15" s="3"/>
      <c r="R15" s="3"/>
    </row>
    <row r="16">
      <c r="A16" s="1" t="s">
        <v>36</v>
      </c>
      <c r="B16" s="2"/>
      <c r="C16" s="2"/>
      <c r="D16" s="2"/>
      <c r="E16" s="3"/>
      <c r="F16" s="10" t="s">
        <v>21</v>
      </c>
      <c r="K16" s="17">
        <f>(K6-K15)/K6</f>
        <v>0.25</v>
      </c>
      <c r="L16" s="3"/>
      <c r="M16" s="3"/>
      <c r="N16" s="3"/>
      <c r="O16" s="3"/>
      <c r="P16" s="3"/>
      <c r="Q16" s="3"/>
      <c r="R16" s="3"/>
    </row>
    <row r="17">
      <c r="A17" s="3"/>
      <c r="B17" s="9" t="s">
        <v>4</v>
      </c>
      <c r="C17" s="9" t="s">
        <v>5</v>
      </c>
      <c r="D17" s="3"/>
      <c r="E17" s="3"/>
      <c r="F17" s="18" t="s">
        <v>22</v>
      </c>
      <c r="K17" s="3">
        <f>(K6*(D4/D6))+(K7*(D5/D6))</f>
        <v>0.14</v>
      </c>
      <c r="L17" s="3"/>
      <c r="M17" s="3"/>
      <c r="N17" s="3"/>
      <c r="O17" s="3"/>
      <c r="P17" s="3"/>
      <c r="Q17" s="3"/>
      <c r="R17" s="3"/>
    </row>
    <row r="18">
      <c r="A18" s="9" t="s">
        <v>8</v>
      </c>
      <c r="B18" s="16">
        <f>B12/D14</f>
        <v>0.06666666667</v>
      </c>
      <c r="C18" s="16">
        <f>C12/D14</f>
        <v>0.2666666667</v>
      </c>
      <c r="D18" s="16">
        <f>D12/D14</f>
        <v>0.3333333333</v>
      </c>
      <c r="E18" s="3"/>
      <c r="F18" s="10" t="s">
        <v>23</v>
      </c>
      <c r="K18" s="3">
        <f>K17-K7</f>
        <v>0.09</v>
      </c>
      <c r="L18" s="3"/>
      <c r="M18" s="3"/>
      <c r="N18" s="3"/>
      <c r="O18" s="3"/>
      <c r="P18" s="3"/>
      <c r="Q18" s="3"/>
      <c r="R18" s="3"/>
    </row>
    <row r="19">
      <c r="A19" s="9" t="s">
        <v>9</v>
      </c>
      <c r="B19" s="16">
        <f>B13/D14</f>
        <v>0.03333333333</v>
      </c>
      <c r="C19" s="16">
        <f>C13/D14</f>
        <v>0.6333333333</v>
      </c>
      <c r="D19" s="16">
        <f>D13/D14</f>
        <v>0.6666666667</v>
      </c>
      <c r="E19" s="3"/>
      <c r="F19" s="10" t="s">
        <v>24</v>
      </c>
      <c r="K19" s="17">
        <f>(K17-K7)/K17</f>
        <v>0.6428571429</v>
      </c>
      <c r="L19" s="3"/>
      <c r="M19" s="3"/>
      <c r="N19" s="3"/>
      <c r="O19" s="3"/>
      <c r="P19" s="3"/>
      <c r="Q19" s="3"/>
      <c r="R19" s="3"/>
    </row>
    <row r="20">
      <c r="A20" s="3"/>
      <c r="B20" s="16">
        <f>B14/D14</f>
        <v>0.1</v>
      </c>
      <c r="C20" s="16">
        <f>C14/D14</f>
        <v>0.9</v>
      </c>
      <c r="D20" s="16">
        <f>D14/D14</f>
        <v>1</v>
      </c>
    </row>
    <row r="21">
      <c r="A21" s="3"/>
      <c r="B21" s="3"/>
      <c r="C21" s="3"/>
      <c r="D21" s="3"/>
      <c r="E21" s="10"/>
      <c r="F21" s="10"/>
      <c r="G21" s="10"/>
      <c r="H21" s="10"/>
      <c r="I21" s="10"/>
      <c r="J21" s="10"/>
      <c r="K21" s="10"/>
      <c r="L21" s="10"/>
      <c r="M21" s="10"/>
      <c r="N21" s="10"/>
      <c r="O21" s="10"/>
      <c r="P21" s="10"/>
      <c r="Q21" s="10"/>
      <c r="R21" s="10"/>
    </row>
    <row r="22">
      <c r="A22" s="1" t="s">
        <v>37</v>
      </c>
      <c r="B22" s="2"/>
      <c r="C22" s="2"/>
      <c r="D22" s="2"/>
    </row>
    <row r="23">
      <c r="A23" s="3"/>
      <c r="B23" s="9" t="s">
        <v>4</v>
      </c>
      <c r="C23" s="9" t="s">
        <v>5</v>
      </c>
      <c r="D23" s="3"/>
    </row>
    <row r="24">
      <c r="A24" s="9" t="s">
        <v>8</v>
      </c>
      <c r="B24" s="16">
        <f t="shared" ref="B24:B25" si="10">B12/D12</f>
        <v>0.2</v>
      </c>
      <c r="C24" s="16">
        <f t="shared" ref="C24:C25" si="11">C12/D12</f>
        <v>0.8</v>
      </c>
      <c r="D24" s="16">
        <f t="shared" ref="D24:D25" si="12">B24+C24</f>
        <v>1</v>
      </c>
    </row>
    <row r="25">
      <c r="A25" s="9" t="s">
        <v>9</v>
      </c>
      <c r="B25" s="16">
        <f t="shared" si="10"/>
        <v>0.05</v>
      </c>
      <c r="C25" s="16">
        <f t="shared" si="11"/>
        <v>0.95</v>
      </c>
      <c r="D25" s="16">
        <f t="shared" si="12"/>
        <v>1</v>
      </c>
    </row>
    <row r="27">
      <c r="A27" s="19" t="s">
        <v>54</v>
      </c>
      <c r="N27" s="19"/>
      <c r="O27" s="19"/>
      <c r="P27" s="19"/>
      <c r="Q27" s="19"/>
      <c r="R27" s="19"/>
    </row>
  </sheetData>
  <mergeCells count="15">
    <mergeCell ref="F11:J11"/>
    <mergeCell ref="F12:J12"/>
    <mergeCell ref="F15:J15"/>
    <mergeCell ref="F16:J16"/>
    <mergeCell ref="F17:J17"/>
    <mergeCell ref="F18:J18"/>
    <mergeCell ref="F19:J19"/>
    <mergeCell ref="A27:M27"/>
    <mergeCell ref="F1:K1"/>
    <mergeCell ref="F2:J2"/>
    <mergeCell ref="F3:J3"/>
    <mergeCell ref="F6:J6"/>
    <mergeCell ref="F7:J7"/>
    <mergeCell ref="F8:J8"/>
    <mergeCell ref="F10:J10"/>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12.11"/>
    <col customWidth="1" min="3" max="3" width="11.78"/>
    <col customWidth="1" min="4" max="4" width="20.67"/>
    <col customWidth="1" min="5" max="5" width="3.89"/>
    <col customWidth="1" min="10" max="10" width="20.11"/>
    <col customWidth="1" min="12" max="12" width="4.22"/>
    <col customWidth="1" min="13" max="13" width="5.44"/>
  </cols>
  <sheetData>
    <row r="1">
      <c r="A1" s="2" t="s">
        <v>0</v>
      </c>
      <c r="B1" s="2"/>
      <c r="C1" s="2"/>
      <c r="D1" s="2"/>
      <c r="E1" s="3"/>
      <c r="F1" s="4" t="s">
        <v>1</v>
      </c>
      <c r="G1" s="5"/>
      <c r="H1" s="5"/>
      <c r="I1" s="5"/>
      <c r="J1" s="5"/>
      <c r="K1" s="6"/>
      <c r="L1" s="7"/>
      <c r="M1" s="7"/>
    </row>
    <row r="2">
      <c r="A2" s="2" t="s">
        <v>2</v>
      </c>
      <c r="B2" s="2"/>
      <c r="C2" s="2"/>
      <c r="D2" s="2"/>
      <c r="E2" s="3"/>
      <c r="F2" s="8" t="s">
        <v>55</v>
      </c>
      <c r="K2" s="28">
        <f>B14/D14</f>
        <v>0.5</v>
      </c>
      <c r="L2" s="28"/>
      <c r="M2" s="28"/>
    </row>
    <row r="3">
      <c r="A3" s="3"/>
      <c r="B3" s="9" t="s">
        <v>4</v>
      </c>
      <c r="C3" s="9" t="s">
        <v>5</v>
      </c>
      <c r="D3" s="3"/>
      <c r="E3" s="3"/>
      <c r="F3" s="8" t="s">
        <v>56</v>
      </c>
      <c r="K3" s="28">
        <f>B14/C14</f>
        <v>1</v>
      </c>
      <c r="L3" s="29" t="s">
        <v>7</v>
      </c>
      <c r="M3" s="30">
        <f>1/K3</f>
        <v>1</v>
      </c>
    </row>
    <row r="4">
      <c r="A4" s="9" t="s">
        <v>8</v>
      </c>
      <c r="B4" s="13">
        <f>D4*0.2</f>
        <v>36000000</v>
      </c>
      <c r="C4" s="13">
        <f>D4*0.8</f>
        <v>144000000</v>
      </c>
      <c r="D4" s="13">
        <f>D6*0.6</f>
        <v>180000000</v>
      </c>
      <c r="E4" s="3"/>
      <c r="F4" s="10"/>
      <c r="G4" s="3"/>
      <c r="H4" s="3"/>
      <c r="I4" s="3"/>
      <c r="J4" s="3"/>
      <c r="K4" s="3"/>
      <c r="L4" s="3"/>
      <c r="M4" s="3"/>
    </row>
    <row r="5">
      <c r="A5" s="9" t="s">
        <v>9</v>
      </c>
      <c r="B5" s="13">
        <f>D5*0.05</f>
        <v>6000000</v>
      </c>
      <c r="C5" s="13">
        <f>D5*0.95</f>
        <v>114000000</v>
      </c>
      <c r="D5" s="13">
        <f>D6*0.4</f>
        <v>120000000</v>
      </c>
      <c r="E5" s="3"/>
      <c r="F5" s="14" t="s">
        <v>10</v>
      </c>
      <c r="G5" s="14"/>
      <c r="H5" s="14"/>
      <c r="I5" s="14"/>
      <c r="J5" s="14"/>
      <c r="K5" s="14"/>
      <c r="L5" s="7"/>
      <c r="M5" s="7"/>
    </row>
    <row r="6">
      <c r="A6" s="3"/>
      <c r="B6" s="13">
        <f t="shared" ref="B6:C6" si="1">B4+B5</f>
        <v>42000000</v>
      </c>
      <c r="C6" s="13">
        <f t="shared" si="1"/>
        <v>258000000</v>
      </c>
      <c r="D6" s="13">
        <v>3.0E8</v>
      </c>
      <c r="E6" s="3"/>
      <c r="F6" s="10" t="s">
        <v>57</v>
      </c>
      <c r="K6" s="28">
        <f t="shared" ref="K6:K7" si="2">B12/D12</f>
        <v>0.6056338028</v>
      </c>
      <c r="L6" s="3"/>
      <c r="M6" s="3"/>
    </row>
    <row r="7">
      <c r="A7" s="3"/>
      <c r="B7" s="3"/>
      <c r="C7" s="3"/>
      <c r="D7" s="3"/>
      <c r="E7" s="3"/>
      <c r="F7" s="10" t="s">
        <v>58</v>
      </c>
      <c r="K7" s="28">
        <f t="shared" si="2"/>
        <v>0.2443181818</v>
      </c>
      <c r="L7" s="3"/>
      <c r="M7" s="3"/>
    </row>
    <row r="8">
      <c r="A8" s="1" t="s">
        <v>59</v>
      </c>
      <c r="B8" s="2"/>
      <c r="C8" s="20"/>
      <c r="D8" s="2"/>
      <c r="E8" s="3"/>
      <c r="F8" s="15" t="s">
        <v>60</v>
      </c>
      <c r="K8" s="28">
        <f>K6/K7</f>
        <v>2.478873239</v>
      </c>
      <c r="L8" s="3"/>
      <c r="M8" s="3"/>
    </row>
    <row r="9">
      <c r="A9" s="1" t="s">
        <v>61</v>
      </c>
      <c r="B9" s="21"/>
      <c r="C9" s="31">
        <v>0.01</v>
      </c>
      <c r="D9" s="23"/>
      <c r="E9" s="3"/>
      <c r="F9" s="3"/>
      <c r="G9" s="3"/>
      <c r="H9" s="3"/>
      <c r="I9" s="3"/>
      <c r="J9" s="3"/>
      <c r="K9" s="3"/>
      <c r="L9" s="3"/>
      <c r="M9" s="3"/>
    </row>
    <row r="10">
      <c r="A10" s="1" t="s">
        <v>62</v>
      </c>
      <c r="B10" s="21"/>
      <c r="C10" s="26">
        <v>1.0</v>
      </c>
      <c r="D10" s="32" t="s">
        <v>63</v>
      </c>
      <c r="E10" s="3"/>
      <c r="F10" s="10" t="s">
        <v>64</v>
      </c>
      <c r="K10" s="3">
        <f>B12/B13</f>
        <v>6</v>
      </c>
      <c r="L10" s="11" t="s">
        <v>7</v>
      </c>
      <c r="M10" s="12">
        <f t="shared" ref="M10:M11" si="3">1/K10</f>
        <v>0.1666666667</v>
      </c>
    </row>
    <row r="11">
      <c r="A11" s="3"/>
      <c r="B11" s="9" t="s">
        <v>4</v>
      </c>
      <c r="C11" s="24" t="s">
        <v>5</v>
      </c>
      <c r="D11" s="3"/>
      <c r="E11" s="3"/>
      <c r="F11" s="8" t="s">
        <v>65</v>
      </c>
      <c r="K11" s="3">
        <f>C12/C13</f>
        <v>1.263157895</v>
      </c>
      <c r="L11" s="11" t="s">
        <v>7</v>
      </c>
      <c r="M11" s="12">
        <f t="shared" si="3"/>
        <v>0.7916666667</v>
      </c>
    </row>
    <row r="12">
      <c r="A12" s="9" t="s">
        <v>8</v>
      </c>
      <c r="B12" s="13">
        <f>B4*C9</f>
        <v>360000</v>
      </c>
      <c r="C12" s="13">
        <f>(C4/C6)*C14</f>
        <v>234418.6047</v>
      </c>
      <c r="D12" s="33">
        <f t="shared" ref="D12:D14" si="4">B12+C12</f>
        <v>594418.6047</v>
      </c>
      <c r="E12" s="3"/>
      <c r="F12" s="8" t="s">
        <v>66</v>
      </c>
      <c r="K12" s="3">
        <f>K10/K11</f>
        <v>4.75</v>
      </c>
      <c r="L12" s="3"/>
      <c r="M12" s="3"/>
    </row>
    <row r="13">
      <c r="A13" s="9" t="s">
        <v>9</v>
      </c>
      <c r="B13" s="13">
        <f>B5*C9</f>
        <v>60000</v>
      </c>
      <c r="C13" s="13">
        <f>(C5/C6)*C14</f>
        <v>185581.3953</v>
      </c>
      <c r="D13" s="33">
        <f t="shared" si="4"/>
        <v>245581.3953</v>
      </c>
      <c r="E13" s="3"/>
      <c r="K13" s="3"/>
      <c r="L13" s="3"/>
      <c r="M13" s="3"/>
    </row>
    <row r="14">
      <c r="A14" s="3"/>
      <c r="B14" s="13">
        <f>B12+B13</f>
        <v>420000</v>
      </c>
      <c r="C14" s="13">
        <f>B14*C10</f>
        <v>420000</v>
      </c>
      <c r="D14" s="13">
        <f t="shared" si="4"/>
        <v>840000</v>
      </c>
      <c r="E14" s="3"/>
      <c r="F14" s="10" t="s">
        <v>67</v>
      </c>
      <c r="K14" s="3">
        <f t="shared" ref="K14:K15" si="5">B12/C12</f>
        <v>1.535714286</v>
      </c>
      <c r="L14" s="11" t="s">
        <v>7</v>
      </c>
      <c r="M14" s="12">
        <f t="shared" ref="M14:M15" si="6">1/K14</f>
        <v>0.6511627907</v>
      </c>
    </row>
    <row r="15">
      <c r="E15" s="3"/>
      <c r="F15" s="10" t="s">
        <v>68</v>
      </c>
      <c r="K15" s="3">
        <f t="shared" si="5"/>
        <v>0.3233082707</v>
      </c>
      <c r="L15" s="11" t="s">
        <v>7</v>
      </c>
      <c r="M15" s="12">
        <f t="shared" si="6"/>
        <v>3.093023256</v>
      </c>
    </row>
    <row r="16">
      <c r="A16" s="1" t="s">
        <v>36</v>
      </c>
      <c r="B16" s="2"/>
      <c r="C16" s="2"/>
      <c r="D16" s="2"/>
      <c r="E16" s="3"/>
      <c r="F16" s="15" t="s">
        <v>69</v>
      </c>
      <c r="K16" s="3">
        <f>K14/K15</f>
        <v>4.75</v>
      </c>
      <c r="L16" s="3"/>
      <c r="M16" s="3"/>
    </row>
    <row r="17">
      <c r="A17" s="3"/>
      <c r="B17" s="9" t="s">
        <v>4</v>
      </c>
      <c r="C17" s="9" t="s">
        <v>5</v>
      </c>
      <c r="D17" s="3"/>
      <c r="E17" s="3"/>
    </row>
    <row r="18">
      <c r="A18" s="9" t="s">
        <v>8</v>
      </c>
      <c r="B18" s="16">
        <f>B12/D14</f>
        <v>0.4285714286</v>
      </c>
      <c r="C18" s="16">
        <f>C12/D14</f>
        <v>0.2790697674</v>
      </c>
      <c r="D18" s="16">
        <f>D12/D14</f>
        <v>0.707641196</v>
      </c>
      <c r="E18" s="3"/>
      <c r="F18" s="34" t="s">
        <v>70</v>
      </c>
      <c r="G18" s="35"/>
      <c r="H18" s="35"/>
      <c r="I18" s="35"/>
      <c r="J18" s="35"/>
      <c r="K18" s="35"/>
      <c r="L18" s="35"/>
      <c r="M18" s="36"/>
    </row>
    <row r="19">
      <c r="A19" s="9" t="s">
        <v>9</v>
      </c>
      <c r="B19" s="16">
        <f>B13/D14</f>
        <v>0.07142857143</v>
      </c>
      <c r="C19" s="16">
        <f>C13/D14</f>
        <v>0.2209302326</v>
      </c>
      <c r="D19" s="16">
        <f>D13/D14</f>
        <v>0.292358804</v>
      </c>
      <c r="E19" s="3"/>
      <c r="F19" s="37"/>
      <c r="M19" s="38"/>
    </row>
    <row r="20">
      <c r="A20" s="3"/>
      <c r="B20" s="16">
        <f>B14/D14</f>
        <v>0.5</v>
      </c>
      <c r="C20" s="16">
        <f>C14/D14</f>
        <v>0.5</v>
      </c>
      <c r="D20" s="16">
        <f>D14/D14</f>
        <v>1</v>
      </c>
      <c r="F20" s="37"/>
      <c r="M20" s="38"/>
    </row>
    <row r="21">
      <c r="A21" s="3"/>
      <c r="B21" s="3"/>
      <c r="C21" s="3"/>
      <c r="D21" s="3"/>
      <c r="E21" s="10"/>
      <c r="F21" s="37"/>
      <c r="M21" s="38"/>
    </row>
    <row r="22">
      <c r="A22" s="1" t="s">
        <v>37</v>
      </c>
      <c r="B22" s="2"/>
      <c r="C22" s="2"/>
      <c r="D22" s="2"/>
      <c r="F22" s="37"/>
      <c r="M22" s="38"/>
    </row>
    <row r="23">
      <c r="A23" s="3"/>
      <c r="B23" s="9" t="s">
        <v>4</v>
      </c>
      <c r="C23" s="9" t="s">
        <v>5</v>
      </c>
      <c r="D23" s="3"/>
      <c r="F23" s="39"/>
      <c r="G23" s="40"/>
      <c r="H23" s="40"/>
      <c r="I23" s="40"/>
      <c r="J23" s="40"/>
      <c r="K23" s="40"/>
      <c r="L23" s="40"/>
      <c r="M23" s="41"/>
    </row>
    <row r="24">
      <c r="A24" s="9" t="s">
        <v>8</v>
      </c>
      <c r="B24" s="16">
        <f t="shared" ref="B24:B25" si="7">B12/D12</f>
        <v>0.6056338028</v>
      </c>
      <c r="C24" s="16">
        <f t="shared" ref="C24:C25" si="8">C12/D12</f>
        <v>0.3943661972</v>
      </c>
      <c r="D24" s="16">
        <f t="shared" ref="D24:D25" si="9">B24+C24</f>
        <v>1</v>
      </c>
    </row>
    <row r="25">
      <c r="A25" s="9" t="s">
        <v>9</v>
      </c>
      <c r="B25" s="16">
        <f t="shared" si="7"/>
        <v>0.2443181818</v>
      </c>
      <c r="C25" s="16">
        <f t="shared" si="8"/>
        <v>0.7556818182</v>
      </c>
      <c r="D25" s="16">
        <f t="shared" si="9"/>
        <v>1</v>
      </c>
    </row>
    <row r="27">
      <c r="A27" s="19"/>
    </row>
  </sheetData>
  <mergeCells count="14">
    <mergeCell ref="F11:J11"/>
    <mergeCell ref="F12:J12"/>
    <mergeCell ref="F14:J14"/>
    <mergeCell ref="F15:J15"/>
    <mergeCell ref="F16:J16"/>
    <mergeCell ref="F18:M23"/>
    <mergeCell ref="A27:M27"/>
    <mergeCell ref="F1:K1"/>
    <mergeCell ref="F2:J2"/>
    <mergeCell ref="F3:J3"/>
    <mergeCell ref="F6:J6"/>
    <mergeCell ref="F7:J7"/>
    <mergeCell ref="F8:J8"/>
    <mergeCell ref="F10:J10"/>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12.11"/>
    <col customWidth="1" min="3" max="3" width="11.78"/>
    <col customWidth="1" min="4" max="4" width="23.11"/>
    <col customWidth="1" min="5" max="5" width="3.89"/>
    <col customWidth="1" min="10" max="10" width="6.33"/>
    <col customWidth="1" min="11" max="11" width="7.33"/>
  </cols>
  <sheetData>
    <row r="1">
      <c r="A1" s="2" t="s">
        <v>0</v>
      </c>
      <c r="B1" s="2"/>
      <c r="C1" s="2"/>
      <c r="D1" s="2"/>
      <c r="E1" s="3"/>
      <c r="F1" s="14" t="s">
        <v>10</v>
      </c>
      <c r="G1" s="14"/>
      <c r="H1" s="14"/>
      <c r="I1" s="14"/>
      <c r="J1" s="14"/>
      <c r="K1" s="14"/>
    </row>
    <row r="2">
      <c r="A2" s="2" t="s">
        <v>2</v>
      </c>
      <c r="B2" s="2"/>
      <c r="C2" s="2"/>
      <c r="D2" s="2"/>
      <c r="E2" s="3"/>
      <c r="F2" s="8" t="s">
        <v>71</v>
      </c>
      <c r="K2" s="3">
        <f t="shared" ref="K2:K3" si="1">B11/D11</f>
        <v>0.2</v>
      </c>
    </row>
    <row r="3">
      <c r="A3" s="3"/>
      <c r="B3" s="9" t="s">
        <v>4</v>
      </c>
      <c r="C3" s="9" t="s">
        <v>5</v>
      </c>
      <c r="D3" s="3"/>
      <c r="E3" s="3"/>
      <c r="F3" s="8" t="s">
        <v>72</v>
      </c>
      <c r="K3" s="3">
        <f t="shared" si="1"/>
        <v>0.05</v>
      </c>
    </row>
    <row r="4">
      <c r="A4" s="9" t="s">
        <v>8</v>
      </c>
      <c r="B4" s="13">
        <f>D4*0.2</f>
        <v>36000000</v>
      </c>
      <c r="C4" s="13">
        <f>D4*0.8</f>
        <v>144000000</v>
      </c>
      <c r="D4" s="13">
        <f>D6*0.6</f>
        <v>180000000</v>
      </c>
      <c r="E4" s="3"/>
      <c r="F4" s="15" t="s">
        <v>73</v>
      </c>
      <c r="K4" s="3">
        <f>K2/K3</f>
        <v>4</v>
      </c>
    </row>
    <row r="5">
      <c r="A5" s="9" t="s">
        <v>9</v>
      </c>
      <c r="B5" s="13">
        <f>D5*0.05</f>
        <v>6000000</v>
      </c>
      <c r="C5" s="13">
        <f>D5*0.95</f>
        <v>114000000</v>
      </c>
      <c r="D5" s="13">
        <f>D6*0.4</f>
        <v>120000000</v>
      </c>
      <c r="E5" s="3"/>
      <c r="F5" s="3"/>
      <c r="G5" s="3"/>
      <c r="H5" s="3"/>
      <c r="I5" s="3"/>
      <c r="J5" s="3"/>
      <c r="K5" s="3"/>
    </row>
    <row r="6">
      <c r="A6" s="3"/>
      <c r="B6" s="13">
        <f t="shared" ref="B6:C6" si="2">B4+B5</f>
        <v>42000000</v>
      </c>
      <c r="C6" s="13">
        <f t="shared" si="2"/>
        <v>258000000</v>
      </c>
      <c r="D6" s="13">
        <v>3.0E8</v>
      </c>
      <c r="E6" s="3"/>
      <c r="F6" s="8" t="s">
        <v>74</v>
      </c>
      <c r="K6" s="3">
        <f>(B17/B18)/(C17/C18)</f>
        <v>4</v>
      </c>
    </row>
    <row r="7">
      <c r="A7" s="3"/>
      <c r="B7" s="3"/>
      <c r="C7" s="3"/>
      <c r="D7" s="3"/>
      <c r="E7" s="3"/>
      <c r="F7" s="8" t="s">
        <v>75</v>
      </c>
      <c r="K7" s="3">
        <f>(B24/B25)/(C24/C25)</f>
        <v>4</v>
      </c>
    </row>
    <row r="8">
      <c r="A8" s="1" t="s">
        <v>76</v>
      </c>
      <c r="B8" s="2"/>
      <c r="C8" s="20"/>
      <c r="D8" s="2"/>
      <c r="E8" s="3"/>
      <c r="F8" s="15"/>
      <c r="G8" s="15"/>
      <c r="H8" s="15"/>
      <c r="I8" s="15"/>
      <c r="J8" s="15"/>
      <c r="K8" s="3"/>
    </row>
    <row r="9">
      <c r="A9" s="1" t="s">
        <v>32</v>
      </c>
      <c r="B9" s="21"/>
      <c r="C9" s="22">
        <v>0.001</v>
      </c>
      <c r="D9" s="23"/>
      <c r="E9" s="3"/>
      <c r="F9" s="3"/>
      <c r="G9" s="3"/>
      <c r="H9" s="3"/>
      <c r="I9" s="3"/>
      <c r="J9" s="3"/>
      <c r="K9" s="3"/>
    </row>
    <row r="10">
      <c r="A10" s="3"/>
      <c r="B10" s="9" t="s">
        <v>4</v>
      </c>
      <c r="C10" s="24" t="s">
        <v>5</v>
      </c>
      <c r="D10" s="3"/>
      <c r="E10" s="3"/>
    </row>
    <row r="11">
      <c r="A11" s="9" t="s">
        <v>8</v>
      </c>
      <c r="B11" s="13">
        <f>D11*0.2</f>
        <v>36000</v>
      </c>
      <c r="C11" s="13">
        <f>D11*0.8</f>
        <v>144000</v>
      </c>
      <c r="D11" s="13">
        <f>D13*0.6</f>
        <v>180000</v>
      </c>
      <c r="E11" s="3"/>
    </row>
    <row r="12">
      <c r="A12" s="9" t="s">
        <v>9</v>
      </c>
      <c r="B12" s="13">
        <f>D12*0.05</f>
        <v>6000</v>
      </c>
      <c r="C12" s="13">
        <f>D12*0.95</f>
        <v>114000</v>
      </c>
      <c r="D12" s="13">
        <f>D13*0.4</f>
        <v>120000</v>
      </c>
      <c r="E12" s="3"/>
    </row>
    <row r="13">
      <c r="A13" s="3"/>
      <c r="B13" s="13">
        <f t="shared" ref="B13:C13" si="3">B11+B12</f>
        <v>42000</v>
      </c>
      <c r="C13" s="13">
        <f t="shared" si="3"/>
        <v>258000</v>
      </c>
      <c r="D13" s="13">
        <f>D6*C9</f>
        <v>300000</v>
      </c>
      <c r="E13" s="3"/>
      <c r="F13" s="18" t="s">
        <v>77</v>
      </c>
    </row>
    <row r="14">
      <c r="E14" s="3"/>
      <c r="F14" s="18" t="s">
        <v>78</v>
      </c>
    </row>
    <row r="15">
      <c r="A15" s="1" t="s">
        <v>79</v>
      </c>
      <c r="B15" s="2"/>
      <c r="C15" s="2"/>
      <c r="D15" s="2"/>
      <c r="E15" s="3"/>
    </row>
    <row r="16">
      <c r="A16" s="3"/>
      <c r="B16" s="9" t="s">
        <v>4</v>
      </c>
      <c r="C16" s="9" t="s">
        <v>5</v>
      </c>
      <c r="D16" s="3"/>
      <c r="E16" s="3"/>
    </row>
    <row r="17">
      <c r="A17" s="9" t="s">
        <v>8</v>
      </c>
      <c r="B17" s="13">
        <f t="shared" ref="B17:B18" si="4">B11</f>
        <v>36000</v>
      </c>
      <c r="C17" s="13">
        <f t="shared" ref="C17:C18" si="5">D11</f>
        <v>180000</v>
      </c>
      <c r="D17" s="42" t="s">
        <v>80</v>
      </c>
      <c r="E17" s="3"/>
      <c r="F17" s="3"/>
      <c r="G17" s="3"/>
      <c r="H17" s="3"/>
      <c r="I17" s="3"/>
      <c r="J17" s="3"/>
      <c r="K17" s="3"/>
    </row>
    <row r="18">
      <c r="A18" s="9" t="s">
        <v>9</v>
      </c>
      <c r="B18" s="13">
        <f t="shared" si="4"/>
        <v>6000</v>
      </c>
      <c r="C18" s="13">
        <f t="shared" si="5"/>
        <v>120000</v>
      </c>
      <c r="D18" s="42" t="s">
        <v>80</v>
      </c>
      <c r="E18" s="3"/>
      <c r="F18" s="3"/>
      <c r="G18" s="3"/>
      <c r="H18" s="3"/>
      <c r="I18" s="3"/>
      <c r="J18" s="3"/>
      <c r="K18" s="3"/>
    </row>
    <row r="19">
      <c r="A19" s="3"/>
      <c r="B19" s="13">
        <f t="shared" ref="B19:C19" si="6">B17+B18</f>
        <v>42000</v>
      </c>
      <c r="C19" s="13">
        <f t="shared" si="6"/>
        <v>300000</v>
      </c>
      <c r="D19" s="42" t="s">
        <v>80</v>
      </c>
      <c r="E19" s="3"/>
      <c r="F19" s="3"/>
      <c r="G19" s="3"/>
      <c r="H19" s="3"/>
      <c r="I19" s="3"/>
      <c r="J19" s="3"/>
      <c r="K19" s="3"/>
    </row>
    <row r="20">
      <c r="A20" s="3"/>
      <c r="B20" s="3"/>
      <c r="C20" s="3"/>
      <c r="D20" s="3"/>
      <c r="E20" s="3"/>
      <c r="F20" s="3"/>
      <c r="G20" s="3"/>
      <c r="H20" s="3"/>
      <c r="I20" s="3"/>
      <c r="J20" s="3"/>
      <c r="K20" s="3"/>
    </row>
    <row r="21">
      <c r="A21" s="1" t="s">
        <v>81</v>
      </c>
      <c r="B21" s="2"/>
      <c r="C21" s="2"/>
      <c r="D21" s="2"/>
      <c r="E21" s="3"/>
      <c r="F21" s="3"/>
      <c r="G21" s="3"/>
      <c r="H21" s="3"/>
      <c r="I21" s="3"/>
      <c r="J21" s="3"/>
      <c r="K21" s="3"/>
    </row>
    <row r="22">
      <c r="A22" s="1" t="s">
        <v>61</v>
      </c>
      <c r="B22" s="21"/>
      <c r="C22" s="22">
        <v>0.01</v>
      </c>
      <c r="D22" s="23"/>
      <c r="E22" s="3"/>
      <c r="F22" s="3"/>
      <c r="G22" s="3"/>
      <c r="H22" s="3"/>
      <c r="I22" s="3"/>
      <c r="J22" s="3"/>
      <c r="K22" s="3"/>
    </row>
    <row r="23">
      <c r="A23" s="3"/>
      <c r="B23" s="9" t="s">
        <v>4</v>
      </c>
      <c r="C23" s="9" t="s">
        <v>5</v>
      </c>
      <c r="D23" s="3"/>
      <c r="E23" s="3"/>
      <c r="F23" s="3"/>
      <c r="G23" s="3"/>
      <c r="H23" s="3"/>
      <c r="I23" s="3"/>
      <c r="J23" s="3"/>
      <c r="K23" s="3"/>
    </row>
    <row r="24">
      <c r="A24" s="9" t="s">
        <v>8</v>
      </c>
      <c r="B24" s="16">
        <f>(B4/B6)*B26</f>
        <v>360</v>
      </c>
      <c r="C24" s="16">
        <f t="shared" ref="C24:C25" si="7">D11</f>
        <v>180000</v>
      </c>
      <c r="D24" s="42" t="s">
        <v>80</v>
      </c>
      <c r="F24" s="3"/>
      <c r="G24" s="3"/>
      <c r="H24" s="3"/>
      <c r="I24" s="3"/>
      <c r="J24" s="3"/>
      <c r="K24" s="3"/>
    </row>
    <row r="25">
      <c r="A25" s="9" t="s">
        <v>9</v>
      </c>
      <c r="B25" s="16">
        <f>(B5/B6)*B26</f>
        <v>60</v>
      </c>
      <c r="C25" s="16">
        <f t="shared" si="7"/>
        <v>120000</v>
      </c>
      <c r="D25" s="42" t="s">
        <v>80</v>
      </c>
      <c r="F25" s="3"/>
      <c r="G25" s="3"/>
      <c r="H25" s="3"/>
      <c r="I25" s="3"/>
      <c r="J25" s="3"/>
      <c r="K25" s="3"/>
    </row>
    <row r="26">
      <c r="A26" s="3"/>
      <c r="B26" s="16">
        <f>B13*C22</f>
        <v>420</v>
      </c>
      <c r="C26" s="16">
        <f>C24+C25</f>
        <v>300000</v>
      </c>
      <c r="D26" s="42" t="s">
        <v>80</v>
      </c>
      <c r="F26" s="3"/>
      <c r="G26" s="3"/>
      <c r="H26" s="3"/>
      <c r="I26" s="3"/>
      <c r="J26" s="3"/>
      <c r="K26" s="3"/>
    </row>
    <row r="27">
      <c r="F27" s="3"/>
      <c r="G27" s="3"/>
      <c r="H27" s="3"/>
      <c r="I27" s="3"/>
      <c r="J27" s="3"/>
      <c r="K27" s="3"/>
    </row>
    <row r="28">
      <c r="A28" s="19" t="s">
        <v>82</v>
      </c>
    </row>
  </sheetData>
  <mergeCells count="6">
    <mergeCell ref="F2:J2"/>
    <mergeCell ref="F3:J3"/>
    <mergeCell ref="F4:J4"/>
    <mergeCell ref="F6:J6"/>
    <mergeCell ref="F7:J7"/>
    <mergeCell ref="A28:K28"/>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D41D9ADB7F09344BC6B7E44F29CCBFD" ma:contentTypeVersion="11" ma:contentTypeDescription="Create a new document." ma:contentTypeScope="" ma:versionID="95f2ade63b6a87fda67820bb1fb1aefa">
  <xsd:schema xmlns:xsd="http://www.w3.org/2001/XMLSchema" xmlns:xs="http://www.w3.org/2001/XMLSchema" xmlns:p="http://schemas.microsoft.com/office/2006/metadata/properties" xmlns:ns2="e3793ca1-6164-4dfb-aaf8-0aa60c0c70c2" xmlns:ns3="b3558f30-ae73-4668-947b-5578bd4f9b3c" targetNamespace="http://schemas.microsoft.com/office/2006/metadata/properties" ma:root="true" ma:fieldsID="e10a55ace02b924c5615230c40e2e4e5" ns2:_="" ns3:_="">
    <xsd:import namespace="e3793ca1-6164-4dfb-aaf8-0aa60c0c70c2"/>
    <xsd:import namespace="b3558f30-ae73-4668-947b-5578bd4f9b3c"/>
    <xsd:element name="properties">
      <xsd:complexType>
        <xsd:sequence>
          <xsd:element name="documentManagement">
            <xsd:complexType>
              <xsd:all>
                <xsd:element ref="ns2:MediaServiceMetadata" minOccurs="0"/>
                <xsd:element ref="ns2:MediaServiceFastMetadata" minOccurs="0"/>
                <xsd:element ref="ns2:MediaLengthInSeconds" minOccurs="0"/>
                <xsd:element ref="ns2:MediaServiceDateTaken"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3793ca1-6164-4dfb-aaf8-0aa60c0c70c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DateTaken" ma:index="11" nillable="true" ma:displayName="MediaServiceDateTaken" ma:hidden="true" ma:internalName="MediaServiceDateTaken"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d802298-ac7f-4dc9-a73d-133dd7ac0fd3"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3558f30-ae73-4668-947b-5578bd4f9b3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ca745f3-7035-451a-bc82-83d8f751ad85}" ma:internalName="TaxCatchAll" ma:showField="CatchAllData" ma:web="b3558f30-ae73-4668-947b-5578bd4f9b3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3793ca1-6164-4dfb-aaf8-0aa60c0c70c2">
      <Terms xmlns="http://schemas.microsoft.com/office/infopath/2007/PartnerControls"/>
    </lcf76f155ced4ddcb4097134ff3c332f>
    <TaxCatchAll xmlns="b3558f30-ae73-4668-947b-5578bd4f9b3c" xsi:nil="true"/>
  </documentManagement>
</p:properties>
</file>

<file path=customXml/itemProps1.xml><?xml version="1.0" encoding="utf-8"?>
<ds:datastoreItem xmlns:ds="http://schemas.openxmlformats.org/officeDocument/2006/customXml" ds:itemID="{4589FAB3-9819-4C74-9761-0E1C7495EE1B}"/>
</file>

<file path=customXml/itemProps2.xml><?xml version="1.0" encoding="utf-8"?>
<ds:datastoreItem xmlns:ds="http://schemas.openxmlformats.org/officeDocument/2006/customXml" ds:itemID="{B03F699C-CBA5-4778-84B3-23778754CE4A}"/>
</file>

<file path=customXml/itemProps3.xml><?xml version="1.0" encoding="utf-8"?>
<ds:datastoreItem xmlns:ds="http://schemas.openxmlformats.org/officeDocument/2006/customXml" ds:itemID="{C5728074-8FCD-478E-AD9C-176163863488}"/>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0x010100ED41D9ADB7F09344BC6B7E44F29CCBFD</vt:lpwstr>
  </property>
</Properties>
</file>