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<sst xmlns="http://schemas.openxmlformats.org/spreadsheetml/2006/main" count="85" uniqueCount="50">
  <si>
    <t>Hypothetical cohort study of the 1-year incidence of acute myocardial infarction in individuals with severe systolic hypertension (≥ 180 mm Hg) and normal systolic blood pressure (&lt; 120 mm Hg).</t>
  </si>
  <si>
    <t>MI +</t>
  </si>
  <si>
    <t>MI -</t>
  </si>
  <si>
    <t>Total</t>
  </si>
  <si>
    <t>Risk</t>
  </si>
  <si>
    <t>RR</t>
  </si>
  <si>
    <t>Severe Hypertension</t>
  </si>
  <si>
    <t>Normotensive</t>
  </si>
  <si>
    <t>Now, as a case-control study</t>
  </si>
  <si>
    <t>Case</t>
  </si>
  <si>
    <t>Control</t>
  </si>
  <si>
    <t>Disease Odds</t>
  </si>
  <si>
    <t>Disease OR</t>
  </si>
  <si>
    <t>Exposure Odds</t>
  </si>
  <si>
    <t>Exposure OR</t>
  </si>
  <si>
    <t>Pearson's chi-square</t>
  </si>
  <si>
    <t>Take a 10% sample of controls</t>
  </si>
  <si>
    <t>Observed data</t>
  </si>
  <si>
    <t>Overall case:</t>
  </si>
  <si>
    <t>95% confidence interval</t>
  </si>
  <si>
    <t>1/a</t>
  </si>
  <si>
    <t>Expected data</t>
  </si>
  <si>
    <t>1/b</t>
  </si>
  <si>
    <t>1/c</t>
  </si>
  <si>
    <t>1/d</t>
  </si>
  <si>
    <t>sum</t>
  </si>
  <si>
    <t>SE</t>
  </si>
  <si>
    <t>Times 1.96</t>
  </si>
  <si>
    <t>Expentiate</t>
  </si>
  <si>
    <t>Multiply OR</t>
  </si>
  <si>
    <t>Rounded</t>
  </si>
  <si>
    <t>O-Ea</t>
  </si>
  <si>
    <t>Lower</t>
  </si>
  <si>
    <t>O-Eb</t>
  </si>
  <si>
    <t>Upper</t>
  </si>
  <si>
    <t>O-Ec</t>
  </si>
  <si>
    <t>O-Ed</t>
  </si>
  <si>
    <t>Odds ratio in matched case-control study</t>
  </si>
  <si>
    <t>chi-square</t>
  </si>
  <si>
    <t>Control / Exposure +</t>
  </si>
  <si>
    <t>Control / Exposure -</t>
  </si>
  <si>
    <t>Case / Exposure +</t>
  </si>
  <si>
    <t>Case / Exposure -</t>
  </si>
  <si>
    <t>OR</t>
  </si>
  <si>
    <t>95% CI</t>
  </si>
  <si>
    <t>Calculate McNemar's chi-square</t>
  </si>
  <si>
    <t>Numerator</t>
  </si>
  <si>
    <t>Denominator</t>
  </si>
  <si>
    <t>p-value</t>
  </si>
  <si>
    <t>p &lt; 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</si>
</sst>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75"/>
    <col customWidth="1" min="3" max="3" width="15.88"/>
    <col customWidth="1" min="10" max="10" width="18.25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</row>
    <row r="3">
      <c r="A3" s="1" t="s">
        <v>6</v>
      </c>
      <c r="B3" s="2">
        <v>180.0</v>
      </c>
      <c r="C3" s="2">
        <v>9820.0</v>
      </c>
      <c r="D3" s="2">
        <f t="shared" ref="D3:D4" si="1">B3+C3</f>
        <v>10000</v>
      </c>
      <c r="E3" s="4">
        <f t="shared" ref="E3:E4" si="2">B3/D3</f>
        <v>0.018</v>
      </c>
      <c r="F3" s="4">
        <f>E3/E4</f>
        <v>6</v>
      </c>
    </row>
    <row r="4">
      <c r="A4" s="1" t="s">
        <v>7</v>
      </c>
      <c r="B4" s="2">
        <v>30.0</v>
      </c>
      <c r="C4" s="2">
        <v>9970.0</v>
      </c>
      <c r="D4" s="2">
        <f t="shared" si="1"/>
        <v>10000</v>
      </c>
      <c r="E4" s="4">
        <f t="shared" si="2"/>
        <v>0.003</v>
      </c>
    </row>
    <row r="6">
      <c r="A6" s="5" t="s">
        <v>8</v>
      </c>
    </row>
    <row r="7">
      <c r="B7" s="3" t="s">
        <v>9</v>
      </c>
      <c r="C7" s="3" t="s">
        <v>10</v>
      </c>
      <c r="D7" s="5" t="s">
        <v>11</v>
      </c>
      <c r="E7" s="3" t="s">
        <v>12</v>
      </c>
      <c r="F7" s="3"/>
    </row>
    <row r="8">
      <c r="A8" s="1" t="s">
        <v>6</v>
      </c>
      <c r="B8" s="2">
        <v>180.0</v>
      </c>
      <c r="C8" s="2">
        <v>9820.0</v>
      </c>
      <c r="D8" s="6">
        <f t="shared" ref="D8:D9" si="3">B8/C8</f>
        <v>0.0183299389</v>
      </c>
      <c r="E8" s="4">
        <f>D8/D9</f>
        <v>6.091649695</v>
      </c>
      <c r="F8" s="4"/>
    </row>
    <row r="9">
      <c r="A9" s="1" t="s">
        <v>7</v>
      </c>
      <c r="B9" s="2">
        <v>30.0</v>
      </c>
      <c r="C9" s="2">
        <v>9970.0</v>
      </c>
      <c r="D9" s="6">
        <f t="shared" si="3"/>
        <v>0.003009027081</v>
      </c>
      <c r="E9" s="4"/>
    </row>
    <row r="10">
      <c r="A10" s="7" t="s">
        <v>13</v>
      </c>
      <c r="B10" s="2">
        <f t="shared" ref="B10:C10" si="4">B8/B9</f>
        <v>6</v>
      </c>
      <c r="C10" s="2">
        <f t="shared" si="4"/>
        <v>0.9849548646</v>
      </c>
    </row>
    <row r="11">
      <c r="A11" s="5" t="s">
        <v>14</v>
      </c>
      <c r="B11" s="6">
        <f>B10/C10</f>
        <v>6.091649695</v>
      </c>
    </row>
    <row r="12">
      <c r="J12" s="5" t="s">
        <v>15</v>
      </c>
    </row>
    <row r="13">
      <c r="A13" s="5" t="s">
        <v>16</v>
      </c>
      <c r="J13" s="5" t="s">
        <v>17</v>
      </c>
    </row>
    <row r="14">
      <c r="B14" s="3" t="s">
        <v>9</v>
      </c>
      <c r="C14" s="3" t="s">
        <v>10</v>
      </c>
      <c r="D14" s="5" t="s">
        <v>11</v>
      </c>
      <c r="E14" s="3" t="s">
        <v>12</v>
      </c>
      <c r="G14" s="3" t="s">
        <v>4</v>
      </c>
      <c r="H14" s="3" t="s">
        <v>5</v>
      </c>
      <c r="K14" s="3" t="s">
        <v>9</v>
      </c>
      <c r="L14" s="3" t="s">
        <v>10</v>
      </c>
      <c r="M14" s="3" t="s">
        <v>3</v>
      </c>
    </row>
    <row r="15">
      <c r="A15" s="1" t="s">
        <v>6</v>
      </c>
      <c r="B15" s="2">
        <v>180.0</v>
      </c>
      <c r="C15" s="3">
        <v>982.0</v>
      </c>
      <c r="D15" s="6">
        <f t="shared" ref="D15:D16" si="5">B15/C15</f>
        <v>0.183299389</v>
      </c>
      <c r="E15" s="4">
        <f>D15/D16</f>
        <v>6.091649695</v>
      </c>
      <c r="G15" s="6">
        <f t="shared" ref="G15:G16" si="6">B15/(B15+C15)</f>
        <v>0.1549053356</v>
      </c>
      <c r="H15" s="6">
        <f>G15/G16</f>
        <v>5.30292599</v>
      </c>
      <c r="J15" s="1" t="s">
        <v>6</v>
      </c>
      <c r="K15" s="2">
        <v>180.0</v>
      </c>
      <c r="L15" s="3">
        <v>982.0</v>
      </c>
      <c r="M15" s="4">
        <f t="shared" ref="M15:M17" si="7">K15+L15</f>
        <v>1162</v>
      </c>
    </row>
    <row r="16">
      <c r="A16" s="1" t="s">
        <v>7</v>
      </c>
      <c r="B16" s="2">
        <v>30.0</v>
      </c>
      <c r="C16" s="3">
        <v>997.0</v>
      </c>
      <c r="D16" s="6">
        <f t="shared" si="5"/>
        <v>0.03009027081</v>
      </c>
      <c r="E16" s="4"/>
      <c r="G16" s="6">
        <f t="shared" si="6"/>
        <v>0.02921129503</v>
      </c>
      <c r="J16" s="1" t="s">
        <v>7</v>
      </c>
      <c r="K16" s="2">
        <v>30.0</v>
      </c>
      <c r="L16" s="3">
        <v>997.0</v>
      </c>
      <c r="M16" s="4">
        <f t="shared" si="7"/>
        <v>1027</v>
      </c>
    </row>
    <row r="17">
      <c r="A17" s="7" t="s">
        <v>13</v>
      </c>
      <c r="B17" s="2">
        <f t="shared" ref="B17:C17" si="8">B15/B16</f>
        <v>6</v>
      </c>
      <c r="C17" s="2">
        <f t="shared" si="8"/>
        <v>0.9849548646</v>
      </c>
      <c r="J17" s="5" t="s">
        <v>3</v>
      </c>
      <c r="K17" s="4">
        <f t="shared" ref="K17:L17" si="9">K15+K16</f>
        <v>210</v>
      </c>
      <c r="L17" s="4">
        <f t="shared" si="9"/>
        <v>1979</v>
      </c>
      <c r="M17" s="4">
        <f t="shared" si="7"/>
        <v>2189</v>
      </c>
    </row>
    <row r="18">
      <c r="A18" s="5" t="s">
        <v>14</v>
      </c>
      <c r="B18" s="6">
        <f>B17/C17</f>
        <v>6.091649695</v>
      </c>
    </row>
    <row r="19">
      <c r="J19" s="5" t="s">
        <v>18</v>
      </c>
      <c r="K19" s="6">
        <f>K17/M17</f>
        <v>0.09593421654</v>
      </c>
    </row>
    <row r="20">
      <c r="A20" s="5" t="s">
        <v>19</v>
      </c>
    </row>
    <row r="21">
      <c r="A21" s="5" t="s">
        <v>20</v>
      </c>
      <c r="B21" s="6">
        <f>1/B15</f>
        <v>0.005555555556</v>
      </c>
      <c r="J21" s="5" t="s">
        <v>21</v>
      </c>
    </row>
    <row r="22">
      <c r="A22" s="5" t="s">
        <v>22</v>
      </c>
      <c r="B22" s="6">
        <f>1/C15</f>
        <v>0.001018329939</v>
      </c>
      <c r="K22" s="3" t="s">
        <v>9</v>
      </c>
      <c r="L22" s="3" t="s">
        <v>10</v>
      </c>
      <c r="M22" s="3" t="s">
        <v>3</v>
      </c>
    </row>
    <row r="23">
      <c r="A23" s="5" t="s">
        <v>23</v>
      </c>
      <c r="B23" s="6">
        <f>1/B16</f>
        <v>0.03333333333</v>
      </c>
      <c r="J23" s="1" t="s">
        <v>6</v>
      </c>
      <c r="K23" s="2">
        <f>M15*K19</f>
        <v>111.4755596</v>
      </c>
      <c r="L23" s="3">
        <f t="shared" ref="L23:L24" si="10">M15-K23</f>
        <v>1050.52444</v>
      </c>
      <c r="M23" s="4">
        <f t="shared" ref="M23:M25" si="11">K23+L23</f>
        <v>1162</v>
      </c>
    </row>
    <row r="24">
      <c r="A24" s="5" t="s">
        <v>24</v>
      </c>
      <c r="B24" s="6">
        <f>1/C16</f>
        <v>0.001003009027</v>
      </c>
      <c r="J24" s="1" t="s">
        <v>7</v>
      </c>
      <c r="K24" s="2">
        <f>M16*K19</f>
        <v>98.52444038</v>
      </c>
      <c r="L24" s="3">
        <f t="shared" si="10"/>
        <v>928.4755596</v>
      </c>
      <c r="M24" s="4">
        <f t="shared" si="11"/>
        <v>1027</v>
      </c>
    </row>
    <row r="25">
      <c r="A25" s="5" t="s">
        <v>25</v>
      </c>
      <c r="B25" s="6">
        <f>sum(B21:B24)</f>
        <v>0.04091022785</v>
      </c>
      <c r="J25" s="5" t="s">
        <v>3</v>
      </c>
      <c r="K25" s="4">
        <f t="shared" ref="K25:L25" si="12">K23+K24</f>
        <v>210</v>
      </c>
      <c r="L25" s="4">
        <f t="shared" si="12"/>
        <v>1979</v>
      </c>
      <c r="M25" s="4">
        <f t="shared" si="11"/>
        <v>2189</v>
      </c>
    </row>
    <row r="26">
      <c r="A26" s="5" t="s">
        <v>26</v>
      </c>
      <c r="B26" s="6">
        <f>SQRT(B25)</f>
        <v>0.2022627693</v>
      </c>
    </row>
    <row r="27">
      <c r="B27" s="3" t="s">
        <v>27</v>
      </c>
      <c r="C27" s="3" t="s">
        <v>28</v>
      </c>
      <c r="D27" s="3" t="s">
        <v>29</v>
      </c>
      <c r="F27" s="3" t="s">
        <v>30</v>
      </c>
      <c r="J27" s="5" t="s">
        <v>31</v>
      </c>
      <c r="K27" s="6">
        <f>((K15-K23)^2) / K23</f>
        <v>42.12222792</v>
      </c>
    </row>
    <row r="28">
      <c r="A28" s="5" t="s">
        <v>32</v>
      </c>
      <c r="B28" s="4">
        <f>-1.96*B26</f>
        <v>-0.3964350279</v>
      </c>
      <c r="C28" s="4">
        <f>EXP(B28)</f>
        <v>0.6727139829</v>
      </c>
      <c r="D28" s="4">
        <f>B18*C28</f>
        <v>4.097937929</v>
      </c>
      <c r="F28" s="4">
        <f>6.09*exp(-1.96*0.202)</f>
        <v>4.09893868</v>
      </c>
      <c r="J28" s="5" t="s">
        <v>33</v>
      </c>
      <c r="K28" s="6">
        <f>((L15-L23)^2) / L23</f>
        <v>4.46976648</v>
      </c>
    </row>
    <row r="29">
      <c r="A29" s="5" t="s">
        <v>34</v>
      </c>
      <c r="B29" s="4">
        <f>1.96*B26</f>
        <v>0.3964350279</v>
      </c>
      <c r="C29" s="4">
        <f>exp(B29)</f>
        <v>1.486515853</v>
      </c>
      <c r="D29" s="4">
        <f>B18*C29</f>
        <v>9.05533384</v>
      </c>
      <c r="F29" s="4">
        <f>6.09*exp(1.96*0.202)</f>
        <v>9.048220257</v>
      </c>
      <c r="J29" s="5" t="s">
        <v>35</v>
      </c>
      <c r="K29" s="6">
        <f>((K16-K24)^2) / K24</f>
        <v>47.65922965</v>
      </c>
    </row>
    <row r="30">
      <c r="J30" s="5" t="s">
        <v>36</v>
      </c>
      <c r="K30" s="6">
        <f>((L16-L24)^2) / L24</f>
        <v>5.057320983</v>
      </c>
    </row>
    <row r="31">
      <c r="A31" s="5" t="s">
        <v>37</v>
      </c>
      <c r="J31" s="5" t="s">
        <v>38</v>
      </c>
      <c r="K31" s="6">
        <f>sum(K27:K30)</f>
        <v>99.30854503</v>
      </c>
    </row>
    <row r="32">
      <c r="B32" s="2" t="s">
        <v>39</v>
      </c>
      <c r="C32" s="2" t="s">
        <v>40</v>
      </c>
    </row>
    <row r="33">
      <c r="A33" s="1" t="s">
        <v>41</v>
      </c>
      <c r="B33" s="2">
        <v>214.0</v>
      </c>
      <c r="C33" s="2">
        <v>65.0</v>
      </c>
    </row>
    <row r="34">
      <c r="A34" s="1" t="s">
        <v>42</v>
      </c>
      <c r="B34" s="2">
        <v>42.0</v>
      </c>
      <c r="C34" s="2">
        <v>19.0</v>
      </c>
    </row>
    <row r="35">
      <c r="A35" s="5" t="s">
        <v>43</v>
      </c>
      <c r="B35" s="6">
        <f>C33/B34</f>
        <v>1.547619048</v>
      </c>
    </row>
    <row r="36">
      <c r="A36" s="5" t="s">
        <v>44</v>
      </c>
    </row>
    <row r="37">
      <c r="A37" s="5" t="s">
        <v>22</v>
      </c>
      <c r="B37" s="6">
        <f>1/C33</f>
        <v>0.01538461538</v>
      </c>
    </row>
    <row r="38">
      <c r="A38" s="5" t="s">
        <v>23</v>
      </c>
      <c r="B38" s="6">
        <f>1/B34</f>
        <v>0.02380952381</v>
      </c>
    </row>
    <row r="39">
      <c r="A39" s="5" t="s">
        <v>25</v>
      </c>
      <c r="B39" s="6">
        <f>sum(B37:B38)</f>
        <v>0.03919413919</v>
      </c>
    </row>
    <row r="40">
      <c r="A40" s="5" t="s">
        <v>26</v>
      </c>
      <c r="B40" s="6">
        <f>SQRT(B39)</f>
        <v>0.1979750974</v>
      </c>
      <c r="C40" s="6">
        <f>round(B40,3)</f>
        <v>0.198</v>
      </c>
    </row>
    <row r="41">
      <c r="B41" s="3" t="s">
        <v>27</v>
      </c>
      <c r="C41" s="3" t="s">
        <v>28</v>
      </c>
      <c r="D41" s="3" t="s">
        <v>29</v>
      </c>
      <c r="F41" s="3" t="s">
        <v>30</v>
      </c>
    </row>
    <row r="42">
      <c r="A42" s="5" t="s">
        <v>32</v>
      </c>
      <c r="B42" s="4">
        <f>-1.96*B40</f>
        <v>-0.3880311909</v>
      </c>
      <c r="C42" s="4">
        <f>EXP(B42)</f>
        <v>0.6783911833</v>
      </c>
      <c r="D42" s="4">
        <f>B35*C42</f>
        <v>1.049891117</v>
      </c>
      <c r="F42" s="4">
        <f>1.55*exp(-1.96*0.198)</f>
        <v>1.051455012</v>
      </c>
    </row>
    <row r="43">
      <c r="A43" s="5" t="s">
        <v>34</v>
      </c>
      <c r="B43" s="4">
        <f>1.96*B40</f>
        <v>0.3880311909</v>
      </c>
      <c r="C43" s="4">
        <f>exp(B43)</f>
        <v>1.474075761</v>
      </c>
      <c r="D43" s="4">
        <f>B35*C43</f>
        <v>2.281307726</v>
      </c>
      <c r="F43" s="4">
        <f>1.55*exp(1.96*0.198)</f>
        <v>2.284928953</v>
      </c>
    </row>
    <row r="45">
      <c r="A45" s="5" t="s">
        <v>45</v>
      </c>
    </row>
    <row r="46">
      <c r="A46" s="5" t="s">
        <v>46</v>
      </c>
      <c r="B46" s="6">
        <f>(ABS(C33-B34) - 1)^2</f>
        <v>484</v>
      </c>
    </row>
    <row r="47">
      <c r="A47" s="5" t="s">
        <v>47</v>
      </c>
      <c r="B47" s="6">
        <f>C33+B34</f>
        <v>107</v>
      </c>
    </row>
    <row r="48">
      <c r="A48" s="5" t="s">
        <v>38</v>
      </c>
      <c r="B48" s="6">
        <f>B46/B47</f>
        <v>4.523364486</v>
      </c>
    </row>
    <row r="49">
      <c r="A49" s="5" t="s">
        <v>48</v>
      </c>
      <c r="B49" s="6">
        <f>CHIDIST(B48,1)</f>
        <v>0.03343501895</v>
      </c>
    </row>
    <row r="50">
      <c r="A50" s="5" t="s">
        <v>49</v>
      </c>
      <c r="B50" s="6" t="b">
        <f>B49&lt;0.05</f>
        <v>1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B04D1EAC-03B8-442B-9253-3659D75EC185}"/>
</file>

<file path=customXml/itemProps2.xml><?xml version="1.0" encoding="utf-8"?>
<ds:datastoreItem xmlns:ds="http://schemas.openxmlformats.org/officeDocument/2006/customXml" ds:itemID="{16BACBF9-8880-4DEF-81FF-2FFDB3C969BE}"/>
</file>

<file path=customXml/itemProps3.xml><?xml version="1.0" encoding="utf-8"?>
<ds:datastoreItem xmlns:ds="http://schemas.openxmlformats.org/officeDocument/2006/customXml" ds:itemID="{C2B69B42-35E8-4E25-AA4F-BC26DD633ED2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