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adenlimb/CloudStation/Sustainability Science:Consulting/2024-10 RuFaS/SS-RuFaS Github/Results Example/DCFROR/"/>
    </mc:Choice>
  </mc:AlternateContent>
  <xr:revisionPtr revIDLastSave="0" documentId="13_ncr:1_{80B24CDE-BA6E-9E45-BE14-00DE77F3E189}" xr6:coauthVersionLast="47" xr6:coauthVersionMax="47" xr10:uidLastSave="{00000000-0000-0000-0000-000000000000}"/>
  <bookViews>
    <workbookView xWindow="0" yWindow="500" windowWidth="34400" windowHeight="28300" tabRatio="738" activeTab="7" xr2:uid="{88325F74-DC3D-4763-80D9-B8A074157B2B}"/>
  </bookViews>
  <sheets>
    <sheet name="Finance Assumptions" sheetId="1" r:id="rId1"/>
    <sheet name="Capital Costs" sheetId="27" r:id="rId2"/>
    <sheet name="Operation Costs" sheetId="13" r:id="rId3"/>
    <sheet name="Revenue" sheetId="14" r:id="rId4"/>
    <sheet name="MACRS" sheetId="15" r:id="rId5"/>
    <sheet name="LCA" sheetId="28" r:id="rId6"/>
    <sheet name="Traditional Crop" sheetId="26" r:id="rId7"/>
    <sheet name="Cash Flow" sheetId="3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30" l="1"/>
  <c r="V4" i="30"/>
  <c r="V5" i="30"/>
  <c r="V6" i="30"/>
  <c r="V7" i="30"/>
  <c r="V8" i="30"/>
  <c r="V9" i="30"/>
  <c r="V10" i="30"/>
  <c r="V11" i="30"/>
  <c r="V12" i="30"/>
  <c r="V2" i="30"/>
  <c r="B2" i="14"/>
  <c r="D5" i="28"/>
  <c r="C4" i="28"/>
  <c r="C5" i="28"/>
  <c r="C3" i="28"/>
  <c r="C5" i="13"/>
  <c r="E5" i="28" l="1"/>
  <c r="E4" i="28"/>
  <c r="E3" i="28"/>
  <c r="E2" i="28"/>
  <c r="E2" i="14"/>
  <c r="E3" i="13"/>
  <c r="E4" i="13"/>
  <c r="E5" i="13"/>
  <c r="E2" i="13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E494CC64-CCEC-1F4A-ACFB-3B18749FA4C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10 ton per hour given. Scaling to 120 ton per hour assuming 8500 hours per year to meet 1 million tonnes per year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Scaling factor of 12 used on prices accordingly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0D3DB7B0-DC09-2244-B8E7-A625C96D12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Dividing by 1000 to get from kg CO2eq to tonnes CO2eq
</t>
        </r>
      </text>
    </comment>
  </commentList>
</comments>
</file>

<file path=xl/sharedStrings.xml><?xml version="1.0" encoding="utf-8"?>
<sst xmlns="http://schemas.openxmlformats.org/spreadsheetml/2006/main" count="110" uniqueCount="85">
  <si>
    <t>Variable</t>
  </si>
  <si>
    <t>Value</t>
  </si>
  <si>
    <t>Unit</t>
  </si>
  <si>
    <t>Loan Interest Rate</t>
  </si>
  <si>
    <t>%</t>
  </si>
  <si>
    <t>int_loan</t>
  </si>
  <si>
    <t>Loan Term</t>
  </si>
  <si>
    <t>loan_term</t>
  </si>
  <si>
    <t>years</t>
  </si>
  <si>
    <t>loan_amt</t>
  </si>
  <si>
    <t>equity_amt</t>
  </si>
  <si>
    <t>Financed Loan Percent</t>
  </si>
  <si>
    <t>Equity Percent</t>
  </si>
  <si>
    <t>int_con</t>
  </si>
  <si>
    <t>Construction Interest Rate</t>
  </si>
  <si>
    <t>Construction Term</t>
  </si>
  <si>
    <t>con_term</t>
  </si>
  <si>
    <t>con_finish</t>
  </si>
  <si>
    <t>Constrution Finished</t>
  </si>
  <si>
    <t>tax_rate</t>
  </si>
  <si>
    <t>irr</t>
  </si>
  <si>
    <t>Federal + State Tax Rate</t>
  </si>
  <si>
    <t>Internal Rate of Return</t>
  </si>
  <si>
    <t>Variable_Name</t>
  </si>
  <si>
    <t>Item</t>
  </si>
  <si>
    <t>Cost</t>
  </si>
  <si>
    <t>Source</t>
  </si>
  <si>
    <t>Recovery Year</t>
  </si>
  <si>
    <t>3-Year</t>
  </si>
  <si>
    <t>5-Year</t>
  </si>
  <si>
    <t>7-Year</t>
  </si>
  <si>
    <t>10-Year</t>
  </si>
  <si>
    <t>15-Year</t>
  </si>
  <si>
    <t>20-Year</t>
  </si>
  <si>
    <t>MACRS Deprecitation Term</t>
  </si>
  <si>
    <t>depreciation_term</t>
  </si>
  <si>
    <t>Term Options</t>
  </si>
  <si>
    <t>Units Produced</t>
  </si>
  <si>
    <t>Revenue</t>
  </si>
  <si>
    <t>Optimize</t>
  </si>
  <si>
    <t>Unit Cost</t>
  </si>
  <si>
    <t>Units</t>
  </si>
  <si>
    <t>Mineral</t>
  </si>
  <si>
    <t>Total Emissions (tonnes CO2e/yr)</t>
  </si>
  <si>
    <t>Cost ($/tonne Mineral)</t>
  </si>
  <si>
    <t>LCA (tonnes CO2/tonne Mineral)</t>
  </si>
  <si>
    <t>Project Term</t>
  </si>
  <si>
    <t>project_term</t>
  </si>
  <si>
    <t>Construction Year</t>
  </si>
  <si>
    <t>Cost Units</t>
  </si>
  <si>
    <t>Units Needed</t>
  </si>
  <si>
    <t>Item Units</t>
  </si>
  <si>
    <t>Unit Units</t>
  </si>
  <si>
    <t>LCI</t>
  </si>
  <si>
    <t>Emissions Units</t>
  </si>
  <si>
    <t>Grain bins &amp; augers</t>
  </si>
  <si>
    <t>Site prep &amp; foundation</t>
  </si>
  <si>
    <t>Electrical setup</t>
  </si>
  <si>
    <t>Labor (loading/unloading)</t>
  </si>
  <si>
    <t>Electricity (fans, augers)</t>
  </si>
  <si>
    <t>Maintenance (bins, augers)</t>
  </si>
  <si>
    <t>Fuel (tractor for unloading)</t>
  </si>
  <si>
    <t>kwh</t>
  </si>
  <si>
    <t>Crop</t>
  </si>
  <si>
    <t>Year</t>
  </si>
  <si>
    <t>Capital</t>
  </si>
  <si>
    <t>LoanPayment</t>
  </si>
  <si>
    <t>InterestPayment</t>
  </si>
  <si>
    <t>LoanPrinciple</t>
  </si>
  <si>
    <t>OperationCosts</t>
  </si>
  <si>
    <t>DepreciationRate</t>
  </si>
  <si>
    <t>CapitalDepreciation</t>
  </si>
  <si>
    <t>NetRevenue</t>
  </si>
  <si>
    <t>LossesForward</t>
  </si>
  <si>
    <t>TaxableIncome</t>
  </si>
  <si>
    <t>IncomeTax</t>
  </si>
  <si>
    <t>CashIncome</t>
  </si>
  <si>
    <t>DiscountFactor</t>
  </si>
  <si>
    <t>PresentValue</t>
  </si>
  <si>
    <t>NPVCapitalPlusInterest</t>
  </si>
  <si>
    <t>NPVTax</t>
  </si>
  <si>
    <t>NPVRevenue</t>
  </si>
  <si>
    <t>NPVOperationCosts</t>
  </si>
  <si>
    <t>NPVLoanPayment</t>
  </si>
  <si>
    <t>NPVTotal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</si>
</sst>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7" formatCode="0.0E+00"/>
    <numFmt numFmtId="168" formatCode="&quot;$&quot;#,##0"/>
    <numFmt numFmtId="169" formatCode="&quot;$&quot;#,##0.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164" fontId="0" fillId="0" borderId="0" xfId="2" applyNumberFormat="1" applyFont="1"/>
    <xf numFmtId="164" fontId="0" fillId="0" borderId="0" xfId="0" applyNumberFormat="1"/>
    <xf numFmtId="0" fontId="0" fillId="0" borderId="0" xfId="2" applyNumberFormat="1" applyFont="1"/>
    <xf numFmtId="164" fontId="3" fillId="2" borderId="1" xfId="2" applyNumberFormat="1" applyFont="1" applyFill="1" applyBorder="1"/>
    <xf numFmtId="0" fontId="5" fillId="0" borderId="0" xfId="0" applyFont="1"/>
    <xf numFmtId="165" fontId="0" fillId="0" borderId="0" xfId="1" applyNumberFormat="1" applyFont="1"/>
    <xf numFmtId="0" fontId="6" fillId="0" borderId="0" xfId="0" applyFont="1"/>
    <xf numFmtId="0" fontId="7" fillId="0" borderId="0" xfId="0" applyFont="1"/>
    <xf numFmtId="11" fontId="0" fillId="0" borderId="0" xfId="0" applyNumberFormat="1"/>
    <xf numFmtId="9" fontId="0" fillId="0" borderId="0" xfId="0" applyNumberFormat="1"/>
    <xf numFmtId="44" fontId="0" fillId="0" borderId="0" xfId="1" applyFont="1"/>
    <xf numFmtId="166" fontId="2" fillId="0" borderId="0" xfId="3" applyNumberFormat="1"/>
    <xf numFmtId="166" fontId="0" fillId="0" borderId="0" xfId="3" applyNumberFormat="1" applyFont="1"/>
    <xf numFmtId="0" fontId="8" fillId="0" borderId="0" xfId="7"/>
    <xf numFmtId="167" fontId="0" fillId="0" borderId="0" xfId="3" applyNumberFormat="1" applyFont="1"/>
    <xf numFmtId="43" fontId="3" fillId="2" borderId="1" xfId="3" applyFont="1" applyFill="1" applyBorder="1"/>
    <xf numFmtId="165" fontId="0" fillId="0" borderId="0" xfId="0" applyNumberFormat="1"/>
    <xf numFmtId="6" fontId="0" fillId="0" borderId="0" xfId="0" applyNumberFormat="1"/>
    <xf numFmtId="43" fontId="0" fillId="0" borderId="0" xfId="3" applyFont="1"/>
    <xf numFmtId="11" fontId="0" fillId="0" borderId="0" xfId="3" applyNumberFormat="1" applyFont="1"/>
    <xf numFmtId="168" fontId="0" fillId="0" borderId="0" xfId="0" applyNumberFormat="1"/>
    <xf numFmtId="9" fontId="0" fillId="0" borderId="0" xfId="2" applyFont="1"/>
    <xf numFmtId="169" fontId="0" fillId="0" borderId="0" xfId="0" applyNumberFormat="1"/>
  </cellXfs>
  <cellStyles count="8">
    <cellStyle name="Comma" xfId="3" builtinId="3"/>
    <cellStyle name="Comma 2" xfId="5" xr:uid="{F30EFC1C-876D-7846-95F4-9E0DEA0D36DD}"/>
    <cellStyle name="Currency" xfId="1" builtinId="4"/>
    <cellStyle name="Currency 2" xfId="6" xr:uid="{3F22CD33-E5B0-3844-BE7B-5712C6D30526}"/>
    <cellStyle name="Hyperlink" xfId="7" builtinId="8"/>
    <cellStyle name="Normal" xfId="0" builtinId="0"/>
    <cellStyle name="Normal 2" xfId="4" xr:uid="{C97142EF-7C26-F14B-AD77-942953210595}"/>
    <cellStyle name="Percent" xfId="2" builtinId="5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2D7D-3053-4D24-82BA-5F659F1E0A5A}">
  <sheetPr codeName="Sheet3">
    <tabColor theme="9" tint="0.59999389629810485"/>
  </sheetPr>
  <dimension ref="A1:D13"/>
  <sheetViews>
    <sheetView workbookViewId="0">
      <selection activeCell="D16" sqref="A13:D16"/>
    </sheetView>
  </sheetViews>
  <sheetFormatPr baseColWidth="10" defaultColWidth="8.83203125" defaultRowHeight="15" x14ac:dyDescent="0.2"/>
  <cols>
    <col min="1" max="1" width="41.5" bestFit="1" customWidth="1"/>
    <col min="2" max="2" width="15.33203125" bestFit="1" customWidth="1"/>
    <col min="3" max="3" width="18" bestFit="1" customWidth="1"/>
    <col min="4" max="4" width="15.5" customWidth="1"/>
    <col min="8" max="8" width="10" bestFit="1" customWidth="1"/>
    <col min="9" max="9" width="12" bestFit="1" customWidth="1"/>
    <col min="11" max="11" width="12" bestFit="1" customWidth="1"/>
  </cols>
  <sheetData>
    <row r="1" spans="1:4" x14ac:dyDescent="0.2">
      <c r="A1" s="1" t="s">
        <v>0</v>
      </c>
      <c r="B1" s="1" t="s">
        <v>23</v>
      </c>
      <c r="C1" s="1" t="s">
        <v>1</v>
      </c>
      <c r="D1" s="1" t="s">
        <v>2</v>
      </c>
    </row>
    <row r="2" spans="1:4" x14ac:dyDescent="0.2">
      <c r="A2" t="s">
        <v>3</v>
      </c>
      <c r="B2" t="s">
        <v>5</v>
      </c>
      <c r="C2" s="2">
        <v>0.05</v>
      </c>
    </row>
    <row r="3" spans="1:4" x14ac:dyDescent="0.2">
      <c r="A3" t="s">
        <v>6</v>
      </c>
      <c r="B3" t="s">
        <v>7</v>
      </c>
      <c r="C3">
        <v>10</v>
      </c>
      <c r="D3" t="s">
        <v>8</v>
      </c>
    </row>
    <row r="4" spans="1:4" x14ac:dyDescent="0.2">
      <c r="A4" t="s">
        <v>11</v>
      </c>
      <c r="B4" t="s">
        <v>9</v>
      </c>
      <c r="C4" s="2">
        <v>0.8</v>
      </c>
    </row>
    <row r="5" spans="1:4" x14ac:dyDescent="0.2">
      <c r="A5" t="s">
        <v>12</v>
      </c>
      <c r="B5" t="s">
        <v>10</v>
      </c>
      <c r="C5" s="3">
        <f>1-C4</f>
        <v>0.19999999999999996</v>
      </c>
    </row>
    <row r="6" spans="1:4" x14ac:dyDescent="0.2">
      <c r="A6" t="s">
        <v>14</v>
      </c>
      <c r="B6" t="s">
        <v>13</v>
      </c>
      <c r="C6" s="2">
        <v>0.05</v>
      </c>
    </row>
    <row r="7" spans="1:4" x14ac:dyDescent="0.2">
      <c r="A7" t="s">
        <v>15</v>
      </c>
      <c r="B7" t="s">
        <v>16</v>
      </c>
      <c r="C7" s="4">
        <v>1</v>
      </c>
      <c r="D7" t="s">
        <v>8</v>
      </c>
    </row>
    <row r="8" spans="1:4" x14ac:dyDescent="0.2">
      <c r="A8" t="s">
        <v>18</v>
      </c>
      <c r="B8" t="s">
        <v>17</v>
      </c>
      <c r="C8" s="17">
        <v>100</v>
      </c>
      <c r="D8" t="s">
        <v>4</v>
      </c>
    </row>
    <row r="9" spans="1:4" x14ac:dyDescent="0.2">
      <c r="A9" t="s">
        <v>21</v>
      </c>
      <c r="B9" t="s">
        <v>19</v>
      </c>
      <c r="C9" s="2">
        <v>0.25700000000000001</v>
      </c>
    </row>
    <row r="10" spans="1:4" x14ac:dyDescent="0.2">
      <c r="A10" t="s">
        <v>22</v>
      </c>
      <c r="B10" t="s">
        <v>20</v>
      </c>
      <c r="C10" s="5">
        <v>0.1</v>
      </c>
    </row>
    <row r="11" spans="1:4" x14ac:dyDescent="0.2">
      <c r="A11" t="s">
        <v>34</v>
      </c>
      <c r="B11" t="s">
        <v>35</v>
      </c>
      <c r="C11" t="s">
        <v>30</v>
      </c>
    </row>
    <row r="12" spans="1:4" x14ac:dyDescent="0.2">
      <c r="A12" t="s">
        <v>46</v>
      </c>
      <c r="B12" t="s">
        <v>47</v>
      </c>
      <c r="C12">
        <v>10</v>
      </c>
      <c r="D12" t="s">
        <v>8</v>
      </c>
    </row>
    <row r="13" spans="1:4" x14ac:dyDescent="0.2">
      <c r="C13" s="1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DEE3E3-5408-CC47-8BFA-36F110326524}">
          <x14:formula1>
            <xm:f>MACRS!$H$2:$H$7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1D54-F0CE-D047-86F0-696B0CD20472}">
  <sheetPr>
    <tabColor theme="9" tint="0.59999389629810485"/>
  </sheetPr>
  <dimension ref="A1:F13"/>
  <sheetViews>
    <sheetView zoomScale="161" workbookViewId="0">
      <selection activeCell="C8" sqref="C8"/>
    </sheetView>
  </sheetViews>
  <sheetFormatPr baseColWidth="10" defaultRowHeight="15" x14ac:dyDescent="0.2"/>
  <cols>
    <col min="1" max="1" width="34.1640625" bestFit="1" customWidth="1"/>
    <col min="2" max="2" width="16.5" customWidth="1"/>
    <col min="3" max="4" width="15.6640625" bestFit="1" customWidth="1"/>
    <col min="5" max="5" width="21.1640625" bestFit="1" customWidth="1"/>
  </cols>
  <sheetData>
    <row r="1" spans="1:6" x14ac:dyDescent="0.2">
      <c r="A1" s="6" t="s">
        <v>24</v>
      </c>
      <c r="B1" s="6" t="s">
        <v>25</v>
      </c>
      <c r="C1" s="6" t="s">
        <v>48</v>
      </c>
      <c r="D1" s="6" t="s">
        <v>6</v>
      </c>
      <c r="E1" s="6" t="s">
        <v>41</v>
      </c>
    </row>
    <row r="2" spans="1:6" x14ac:dyDescent="0.2">
      <c r="A2" t="s">
        <v>55</v>
      </c>
      <c r="B2" s="19">
        <v>80000</v>
      </c>
      <c r="C2">
        <v>0</v>
      </c>
      <c r="D2">
        <v>10</v>
      </c>
      <c r="E2" s="7"/>
      <c r="F2" s="15"/>
    </row>
    <row r="3" spans="1:6" x14ac:dyDescent="0.2">
      <c r="A3" t="s">
        <v>56</v>
      </c>
      <c r="B3" s="19">
        <v>15000</v>
      </c>
      <c r="C3">
        <v>0</v>
      </c>
      <c r="D3">
        <v>10</v>
      </c>
    </row>
    <row r="4" spans="1:6" x14ac:dyDescent="0.2">
      <c r="A4" t="s">
        <v>57</v>
      </c>
      <c r="B4" s="19">
        <v>5000</v>
      </c>
      <c r="C4">
        <v>0</v>
      </c>
      <c r="D4">
        <v>10</v>
      </c>
    </row>
    <row r="11" spans="1:6" x14ac:dyDescent="0.2">
      <c r="B11" s="18"/>
      <c r="E11" s="7"/>
    </row>
    <row r="12" spans="1:6" x14ac:dyDescent="0.2">
      <c r="E12" s="7"/>
    </row>
    <row r="13" spans="1:6" x14ac:dyDescent="0.2">
      <c r="C13" s="1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241B-2D60-0E4E-ABB2-BC7299316798}">
  <sheetPr>
    <tabColor theme="9" tint="0.59999389629810485"/>
  </sheetPr>
  <dimension ref="A1:G5"/>
  <sheetViews>
    <sheetView workbookViewId="0">
      <selection activeCell="D20" sqref="D20"/>
    </sheetView>
  </sheetViews>
  <sheetFormatPr baseColWidth="10" defaultRowHeight="15" x14ac:dyDescent="0.2"/>
  <cols>
    <col min="1" max="1" width="21.83203125" bestFit="1" customWidth="1"/>
    <col min="2" max="2" width="18" bestFit="1" customWidth="1"/>
    <col min="3" max="3" width="19.83203125" bestFit="1" customWidth="1"/>
    <col min="4" max="4" width="16" customWidth="1"/>
    <col min="5" max="5" width="20.83203125" bestFit="1" customWidth="1"/>
    <col min="6" max="6" width="15.6640625" customWidth="1"/>
    <col min="7" max="7" width="18.6640625" bestFit="1" customWidth="1"/>
  </cols>
  <sheetData>
    <row r="1" spans="1:7" x14ac:dyDescent="0.2">
      <c r="A1" s="6" t="s">
        <v>24</v>
      </c>
      <c r="B1" s="6" t="s">
        <v>51</v>
      </c>
      <c r="C1" s="6" t="s">
        <v>50</v>
      </c>
      <c r="D1" s="6" t="s">
        <v>40</v>
      </c>
      <c r="E1" s="6" t="s">
        <v>25</v>
      </c>
      <c r="F1" s="6" t="s">
        <v>49</v>
      </c>
      <c r="G1" s="6" t="s">
        <v>26</v>
      </c>
    </row>
    <row r="2" spans="1:7" x14ac:dyDescent="0.2">
      <c r="A2" t="s">
        <v>58</v>
      </c>
      <c r="C2">
        <v>1</v>
      </c>
      <c r="D2" s="19">
        <v>2500</v>
      </c>
      <c r="E2" s="19">
        <f>C2*D2</f>
        <v>2500</v>
      </c>
    </row>
    <row r="3" spans="1:7" x14ac:dyDescent="0.2">
      <c r="A3" t="s">
        <v>59</v>
      </c>
      <c r="C3">
        <v>12000</v>
      </c>
      <c r="D3" s="19">
        <v>0.1</v>
      </c>
      <c r="E3" s="19">
        <f t="shared" ref="E3:E5" si="0">C3*D3</f>
        <v>1200</v>
      </c>
    </row>
    <row r="4" spans="1:7" x14ac:dyDescent="0.2">
      <c r="A4" t="s">
        <v>60</v>
      </c>
      <c r="C4">
        <v>1</v>
      </c>
      <c r="D4" s="19">
        <v>800</v>
      </c>
      <c r="E4" s="19">
        <f t="shared" si="0"/>
        <v>800</v>
      </c>
    </row>
    <row r="5" spans="1:7" x14ac:dyDescent="0.2">
      <c r="A5" t="s">
        <v>61</v>
      </c>
      <c r="C5">
        <f>1000/4</f>
        <v>250</v>
      </c>
      <c r="D5" s="19">
        <v>4</v>
      </c>
      <c r="E5" s="19">
        <f t="shared" si="0"/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9869-83B7-DA47-AAAA-14FE0EDB487A}">
  <sheetPr>
    <tabColor theme="9" tint="0.59999389629810485"/>
  </sheetPr>
  <dimension ref="A1:G2"/>
  <sheetViews>
    <sheetView workbookViewId="0">
      <selection activeCell="A2" sqref="A2"/>
    </sheetView>
  </sheetViews>
  <sheetFormatPr baseColWidth="10" defaultRowHeight="15" x14ac:dyDescent="0.2"/>
  <cols>
    <col min="1" max="1" width="14.33203125" bestFit="1" customWidth="1"/>
    <col min="2" max="2" width="13.5" bestFit="1" customWidth="1"/>
    <col min="3" max="3" width="12.1640625" bestFit="1" customWidth="1"/>
    <col min="4" max="4" width="12.1640625" customWidth="1"/>
    <col min="5" max="5" width="18.33203125" bestFit="1" customWidth="1"/>
  </cols>
  <sheetData>
    <row r="1" spans="1:7" x14ac:dyDescent="0.2">
      <c r="A1" s="6" t="s">
        <v>24</v>
      </c>
      <c r="B1" s="6" t="s">
        <v>37</v>
      </c>
      <c r="C1" s="6" t="s">
        <v>40</v>
      </c>
      <c r="D1" s="6" t="s">
        <v>52</v>
      </c>
      <c r="E1" s="6" t="s">
        <v>38</v>
      </c>
      <c r="F1" s="6" t="s">
        <v>39</v>
      </c>
      <c r="G1" s="6" t="s">
        <v>26</v>
      </c>
    </row>
    <row r="2" spans="1:7" x14ac:dyDescent="0.2">
      <c r="A2" t="s">
        <v>63</v>
      </c>
      <c r="B2">
        <f>1500*0.02</f>
        <v>30</v>
      </c>
      <c r="C2">
        <v>240</v>
      </c>
      <c r="E2">
        <f>B2*C2</f>
        <v>7200</v>
      </c>
      <c r="F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7DFA-6D45-6846-81D6-BF4B3C9EC7AD}">
  <sheetPr>
    <tabColor theme="9" tint="0.59999389629810485"/>
  </sheetPr>
  <dimension ref="A1:H22"/>
  <sheetViews>
    <sheetView workbookViewId="0">
      <selection activeCell="K39" sqref="K39"/>
    </sheetView>
  </sheetViews>
  <sheetFormatPr baseColWidth="10" defaultRowHeight="15" x14ac:dyDescent="0.2"/>
  <cols>
    <col min="1" max="1" width="17.6640625" bestFit="1" customWidth="1"/>
    <col min="2" max="2" width="8.6640625" bestFit="1" customWidth="1"/>
    <col min="8" max="8" width="16.83203125" bestFit="1" customWidth="1"/>
  </cols>
  <sheetData>
    <row r="1" spans="1:8" ht="18" x14ac:dyDescent="0.2">
      <c r="A1" s="8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36</v>
      </c>
    </row>
    <row r="2" spans="1:8" ht="18" x14ac:dyDescent="0.2">
      <c r="A2" s="9">
        <v>1</v>
      </c>
      <c r="B2" s="9">
        <v>33.33</v>
      </c>
      <c r="C2" s="9">
        <v>20</v>
      </c>
      <c r="D2" s="9">
        <v>14.29</v>
      </c>
      <c r="E2" s="9">
        <v>10</v>
      </c>
      <c r="F2" s="9">
        <v>5</v>
      </c>
      <c r="G2" s="9">
        <v>3.75</v>
      </c>
      <c r="H2" s="9" t="s">
        <v>28</v>
      </c>
    </row>
    <row r="3" spans="1:8" ht="18" x14ac:dyDescent="0.2">
      <c r="A3" s="9">
        <v>2</v>
      </c>
      <c r="B3" s="9">
        <v>44.45</v>
      </c>
      <c r="C3" s="9">
        <v>32</v>
      </c>
      <c r="D3" s="9">
        <v>24.49</v>
      </c>
      <c r="E3" s="9">
        <v>18</v>
      </c>
      <c r="F3" s="9">
        <v>9.5</v>
      </c>
      <c r="G3" s="9">
        <v>7.2190000000000003</v>
      </c>
      <c r="H3" s="9" t="s">
        <v>29</v>
      </c>
    </row>
    <row r="4" spans="1:8" ht="18" x14ac:dyDescent="0.2">
      <c r="A4" s="9">
        <v>3</v>
      </c>
      <c r="B4" s="9">
        <v>14.81</v>
      </c>
      <c r="C4" s="9">
        <v>19.2</v>
      </c>
      <c r="D4" s="9">
        <v>17.489999999999998</v>
      </c>
      <c r="E4" s="9">
        <v>14.4</v>
      </c>
      <c r="F4" s="9">
        <v>8.5500000000000007</v>
      </c>
      <c r="G4" s="9">
        <v>6.6769999999999996</v>
      </c>
      <c r="H4" s="9" t="s">
        <v>30</v>
      </c>
    </row>
    <row r="5" spans="1:8" ht="18" x14ac:dyDescent="0.2">
      <c r="A5" s="9">
        <v>4</v>
      </c>
      <c r="B5" s="9">
        <v>7.41</v>
      </c>
      <c r="C5" s="9">
        <v>11.52</v>
      </c>
      <c r="D5" s="9">
        <v>12.49</v>
      </c>
      <c r="E5" s="9">
        <v>11.52</v>
      </c>
      <c r="F5" s="9">
        <v>7.7</v>
      </c>
      <c r="G5" s="9">
        <v>6.1769999999999996</v>
      </c>
      <c r="H5" s="9" t="s">
        <v>31</v>
      </c>
    </row>
    <row r="6" spans="1:8" ht="18" x14ac:dyDescent="0.2">
      <c r="A6" s="9">
        <v>5</v>
      </c>
      <c r="B6" s="9"/>
      <c r="C6" s="9">
        <v>11.52</v>
      </c>
      <c r="D6" s="9">
        <v>8.93</v>
      </c>
      <c r="E6" s="9">
        <v>9.2200000000000006</v>
      </c>
      <c r="F6" s="9">
        <v>6.93</v>
      </c>
      <c r="G6" s="9">
        <v>5.7130000000000001</v>
      </c>
      <c r="H6" s="9" t="s">
        <v>32</v>
      </c>
    </row>
    <row r="7" spans="1:8" ht="18" x14ac:dyDescent="0.2">
      <c r="A7" s="9">
        <v>6</v>
      </c>
      <c r="B7" s="9"/>
      <c r="C7" s="9">
        <v>5.76</v>
      </c>
      <c r="D7" s="9">
        <v>8.92</v>
      </c>
      <c r="E7" s="9">
        <v>7.37</v>
      </c>
      <c r="F7" s="9">
        <v>6.23</v>
      </c>
      <c r="G7" s="9">
        <v>5.2850000000000001</v>
      </c>
      <c r="H7" s="9" t="s">
        <v>33</v>
      </c>
    </row>
    <row r="8" spans="1:8" ht="18" x14ac:dyDescent="0.2">
      <c r="A8" s="9">
        <v>7</v>
      </c>
      <c r="B8" s="9"/>
      <c r="C8" s="9"/>
      <c r="D8" s="9">
        <v>8.93</v>
      </c>
      <c r="E8" s="9">
        <v>6.55</v>
      </c>
      <c r="F8" s="9">
        <v>5.9</v>
      </c>
      <c r="G8" s="9">
        <v>4.8879999999999999</v>
      </c>
    </row>
    <row r="9" spans="1:8" ht="18" x14ac:dyDescent="0.2">
      <c r="A9" s="9">
        <v>8</v>
      </c>
      <c r="B9" s="9"/>
      <c r="C9" s="9"/>
      <c r="D9" s="9">
        <v>4.46</v>
      </c>
      <c r="E9" s="9">
        <v>6.55</v>
      </c>
      <c r="F9" s="9">
        <v>5.9</v>
      </c>
      <c r="G9" s="9">
        <v>4.5220000000000002</v>
      </c>
    </row>
    <row r="10" spans="1:8" ht="18" x14ac:dyDescent="0.2">
      <c r="A10" s="9">
        <v>9</v>
      </c>
      <c r="B10" s="9"/>
      <c r="C10" s="9"/>
      <c r="D10" s="9"/>
      <c r="E10" s="9">
        <v>6.56</v>
      </c>
      <c r="F10" s="9">
        <v>5.91</v>
      </c>
      <c r="G10" s="9">
        <v>4.4619999999999997</v>
      </c>
    </row>
    <row r="11" spans="1:8" ht="18" x14ac:dyDescent="0.2">
      <c r="A11" s="9">
        <v>10</v>
      </c>
      <c r="B11" s="9"/>
      <c r="C11" s="9"/>
      <c r="D11" s="9"/>
      <c r="E11" s="9">
        <v>6.55</v>
      </c>
      <c r="F11" s="9">
        <v>5.9</v>
      </c>
      <c r="G11" s="9">
        <v>4.4610000000000003</v>
      </c>
    </row>
    <row r="12" spans="1:8" ht="18" x14ac:dyDescent="0.2">
      <c r="A12" s="9">
        <v>11</v>
      </c>
      <c r="B12" s="9"/>
      <c r="C12" s="9"/>
      <c r="D12" s="9"/>
      <c r="E12" s="9">
        <v>3.28</v>
      </c>
      <c r="F12" s="9">
        <v>5.91</v>
      </c>
      <c r="G12" s="9">
        <v>4.4619999999999997</v>
      </c>
    </row>
    <row r="13" spans="1:8" ht="18" x14ac:dyDescent="0.2">
      <c r="A13" s="9">
        <v>12</v>
      </c>
      <c r="B13" s="9"/>
      <c r="C13" s="9"/>
      <c r="D13" s="9"/>
      <c r="E13" s="9"/>
      <c r="F13" s="9">
        <v>5.9</v>
      </c>
      <c r="G13" s="9">
        <v>4.4610000000000003</v>
      </c>
    </row>
    <row r="14" spans="1:8" ht="18" x14ac:dyDescent="0.2">
      <c r="A14" s="9">
        <v>13</v>
      </c>
      <c r="B14" s="9"/>
      <c r="C14" s="9"/>
      <c r="D14" s="9"/>
      <c r="E14" s="9"/>
      <c r="F14" s="9">
        <v>5.91</v>
      </c>
      <c r="G14" s="9">
        <v>4.4619999999999997</v>
      </c>
    </row>
    <row r="15" spans="1:8" ht="18" x14ac:dyDescent="0.2">
      <c r="A15" s="9">
        <v>14</v>
      </c>
      <c r="B15" s="9"/>
      <c r="C15" s="9"/>
      <c r="D15" s="9"/>
      <c r="E15" s="9"/>
      <c r="F15" s="9">
        <v>5.9</v>
      </c>
      <c r="G15" s="9">
        <v>4.4610000000000003</v>
      </c>
    </row>
    <row r="16" spans="1:8" ht="18" x14ac:dyDescent="0.2">
      <c r="A16" s="9">
        <v>15</v>
      </c>
      <c r="B16" s="9"/>
      <c r="C16" s="9"/>
      <c r="D16" s="9"/>
      <c r="E16" s="9"/>
      <c r="F16" s="9">
        <v>5.91</v>
      </c>
      <c r="G16" s="9">
        <v>4.4619999999999997</v>
      </c>
    </row>
    <row r="17" spans="1:7" ht="18" x14ac:dyDescent="0.2">
      <c r="A17" s="9">
        <v>16</v>
      </c>
      <c r="B17" s="9"/>
      <c r="C17" s="9"/>
      <c r="D17" s="9"/>
      <c r="E17" s="9"/>
      <c r="F17" s="9">
        <v>2.95</v>
      </c>
      <c r="G17" s="9">
        <v>4.4610000000000003</v>
      </c>
    </row>
    <row r="18" spans="1:7" ht="18" x14ac:dyDescent="0.2">
      <c r="A18" s="9">
        <v>17</v>
      </c>
      <c r="B18" s="9"/>
      <c r="C18" s="9"/>
      <c r="D18" s="9"/>
      <c r="E18" s="9"/>
      <c r="F18" s="9"/>
      <c r="G18" s="9">
        <v>4.4619999999999997</v>
      </c>
    </row>
    <row r="19" spans="1:7" ht="18" x14ac:dyDescent="0.2">
      <c r="A19" s="9">
        <v>18</v>
      </c>
      <c r="B19" s="9"/>
      <c r="C19" s="9"/>
      <c r="D19" s="9"/>
      <c r="E19" s="9"/>
      <c r="F19" s="9"/>
      <c r="G19" s="9">
        <v>4.4610000000000003</v>
      </c>
    </row>
    <row r="20" spans="1:7" ht="18" x14ac:dyDescent="0.2">
      <c r="A20" s="9">
        <v>19</v>
      </c>
      <c r="B20" s="9"/>
      <c r="C20" s="9"/>
      <c r="D20" s="9"/>
      <c r="E20" s="9"/>
      <c r="F20" s="9"/>
      <c r="G20" s="9">
        <v>4.4619999999999997</v>
      </c>
    </row>
    <row r="21" spans="1:7" ht="18" x14ac:dyDescent="0.2">
      <c r="A21" s="9">
        <v>20</v>
      </c>
      <c r="B21" s="9"/>
      <c r="C21" s="9"/>
      <c r="D21" s="9"/>
      <c r="E21" s="9"/>
      <c r="F21" s="9"/>
      <c r="G21" s="9">
        <v>4.4610000000000003</v>
      </c>
    </row>
    <row r="22" spans="1:7" ht="18" x14ac:dyDescent="0.2">
      <c r="A22" s="9">
        <v>21</v>
      </c>
      <c r="B22" s="9"/>
      <c r="C22" s="9"/>
      <c r="D22" s="9"/>
      <c r="E22" s="9"/>
      <c r="F22" s="9"/>
      <c r="G22" s="9">
        <v>2.2309999999999999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D5C1-E56B-8845-8CB8-A84837921610}">
  <sheetPr>
    <tabColor theme="8" tint="0.39997558519241921"/>
  </sheetPr>
  <dimension ref="A1:G6"/>
  <sheetViews>
    <sheetView workbookViewId="0">
      <selection activeCell="J22" sqref="J22"/>
    </sheetView>
  </sheetViews>
  <sheetFormatPr baseColWidth="10" defaultRowHeight="15" x14ac:dyDescent="0.2"/>
  <cols>
    <col min="1" max="1" width="17.33203125" bestFit="1" customWidth="1"/>
    <col min="2" max="2" width="18" bestFit="1" customWidth="1"/>
    <col min="3" max="3" width="12.1640625" bestFit="1" customWidth="1"/>
    <col min="4" max="4" width="9.1640625" bestFit="1" customWidth="1"/>
    <col min="5" max="5" width="27.33203125" bestFit="1" customWidth="1"/>
    <col min="6" max="6" width="23.83203125" bestFit="1" customWidth="1"/>
  </cols>
  <sheetData>
    <row r="1" spans="1:7" x14ac:dyDescent="0.2">
      <c r="A1" s="6" t="s">
        <v>24</v>
      </c>
      <c r="B1" s="6" t="s">
        <v>51</v>
      </c>
      <c r="C1" s="6" t="s">
        <v>50</v>
      </c>
      <c r="D1" s="6" t="s">
        <v>53</v>
      </c>
      <c r="E1" s="6" t="s">
        <v>43</v>
      </c>
      <c r="F1" s="6" t="s">
        <v>54</v>
      </c>
      <c r="G1" s="6" t="s">
        <v>26</v>
      </c>
    </row>
    <row r="2" spans="1:7" x14ac:dyDescent="0.2">
      <c r="A2" t="s">
        <v>58</v>
      </c>
      <c r="C2">
        <v>1</v>
      </c>
      <c r="D2" s="20">
        <v>0</v>
      </c>
      <c r="E2" s="20">
        <f>C2*D2</f>
        <v>0</v>
      </c>
    </row>
    <row r="3" spans="1:7" x14ac:dyDescent="0.2">
      <c r="A3" t="s">
        <v>59</v>
      </c>
      <c r="B3" t="s">
        <v>62</v>
      </c>
      <c r="C3" s="20">
        <f>'Operation Costs'!C3</f>
        <v>12000</v>
      </c>
      <c r="D3" s="21">
        <v>3.8659646159999999E-4</v>
      </c>
      <c r="E3" s="20">
        <f t="shared" ref="E3:E5" si="0">C3*D3</f>
        <v>4.6391575392000002</v>
      </c>
    </row>
    <row r="4" spans="1:7" x14ac:dyDescent="0.2">
      <c r="A4" t="s">
        <v>60</v>
      </c>
      <c r="C4" s="20">
        <f>'Operation Costs'!C4</f>
        <v>1</v>
      </c>
      <c r="D4" s="20">
        <v>0</v>
      </c>
      <c r="E4" s="20">
        <f t="shared" si="0"/>
        <v>0</v>
      </c>
    </row>
    <row r="5" spans="1:7" x14ac:dyDescent="0.2">
      <c r="A5" t="s">
        <v>61</v>
      </c>
      <c r="C5" s="20">
        <f>'Operation Costs'!C5</f>
        <v>250</v>
      </c>
      <c r="D5" s="21">
        <f>12.7/1000</f>
        <v>1.2699999999999999E-2</v>
      </c>
      <c r="E5" s="20">
        <f t="shared" si="0"/>
        <v>3.1749999999999998</v>
      </c>
    </row>
    <row r="6" spans="1:7" x14ac:dyDescent="0.2">
      <c r="C6" s="13"/>
      <c r="D6" s="16"/>
      <c r="E6" s="14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E595-D3A3-AE49-A6BD-52E987F21549}">
  <sheetPr>
    <tabColor rgb="FF7030A0"/>
  </sheetPr>
  <dimension ref="A1:C3"/>
  <sheetViews>
    <sheetView workbookViewId="0">
      <selection activeCell="J66" sqref="J66"/>
    </sheetView>
  </sheetViews>
  <sheetFormatPr baseColWidth="10" defaultRowHeight="15" x14ac:dyDescent="0.2"/>
  <cols>
    <col min="2" max="2" width="25.6640625" bestFit="1" customWidth="1"/>
    <col min="3" max="3" width="18.33203125" bestFit="1" customWidth="1"/>
  </cols>
  <sheetData>
    <row r="1" spans="1:3" x14ac:dyDescent="0.2">
      <c r="A1" t="s">
        <v>42</v>
      </c>
      <c r="B1" t="s">
        <v>45</v>
      </c>
      <c r="C1" t="s">
        <v>44</v>
      </c>
    </row>
    <row r="2" spans="1:3" x14ac:dyDescent="0.2">
      <c r="A2" t="s">
        <v>63</v>
      </c>
      <c r="B2">
        <v>0.4</v>
      </c>
      <c r="C2" s="12">
        <v>280</v>
      </c>
    </row>
    <row r="3" spans="1:3" x14ac:dyDescent="0.2">
      <c r="C3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7C01-2971-3B4B-8051-8ADD61A71C1F}">
  <sheetPr>
    <tabColor theme="5" tint="0.59999389629810485"/>
  </sheetPr>
  <dimension ref="A1:V26"/>
  <sheetViews>
    <sheetView tabSelected="1" workbookViewId="0">
      <selection activeCell="R1" sqref="R1"/>
    </sheetView>
  </sheetViews>
  <sheetFormatPr baseColWidth="10" defaultRowHeight="15" x14ac:dyDescent="0.2"/>
  <cols>
    <col min="1" max="1" width="4.33203125" bestFit="1" customWidth="1"/>
    <col min="2" max="2" width="7.6640625" bestFit="1" customWidth="1"/>
    <col min="3" max="3" width="11.5" bestFit="1" customWidth="1"/>
    <col min="4" max="4" width="13.6640625" bestFit="1" customWidth="1"/>
    <col min="5" max="5" width="11.6640625" bestFit="1" customWidth="1"/>
    <col min="6" max="6" width="7.6640625" bestFit="1" customWidth="1"/>
    <col min="7" max="7" width="12.83203125" bestFit="1" customWidth="1"/>
    <col min="8" max="8" width="14.33203125" bestFit="1" customWidth="1"/>
    <col min="9" max="9" width="16.5" bestFit="1" customWidth="1"/>
    <col min="10" max="10" width="10.1640625" bestFit="1" customWidth="1"/>
    <col min="11" max="11" width="12.1640625" bestFit="1" customWidth="1"/>
    <col min="12" max="12" width="12.5" bestFit="1" customWidth="1"/>
    <col min="13" max="13" width="9.33203125" bestFit="1" customWidth="1"/>
    <col min="14" max="14" width="10.33203125" bestFit="1" customWidth="1"/>
    <col min="15" max="15" width="12.83203125" bestFit="1" customWidth="1"/>
    <col min="16" max="16" width="11" bestFit="1" customWidth="1"/>
    <col min="17" max="17" width="18.83203125" bestFit="1" customWidth="1"/>
    <col min="18" max="18" width="6.83203125" bestFit="1" customWidth="1"/>
    <col min="19" max="19" width="10.6640625" bestFit="1" customWidth="1"/>
    <col min="20" max="20" width="16" bestFit="1" customWidth="1"/>
    <col min="21" max="21" width="14.6640625" bestFit="1" customWidth="1"/>
  </cols>
  <sheetData>
    <row r="1" spans="1:22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38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</row>
    <row r="2" spans="1:22" x14ac:dyDescent="0.2">
      <c r="A2">
        <v>0</v>
      </c>
      <c r="B2" s="22">
        <v>19999.999999999902</v>
      </c>
      <c r="C2" s="22">
        <v>0</v>
      </c>
      <c r="D2" s="22">
        <v>4000</v>
      </c>
      <c r="E2" s="22">
        <v>80000</v>
      </c>
      <c r="F2" s="22">
        <v>0</v>
      </c>
      <c r="G2" s="22">
        <v>0</v>
      </c>
      <c r="H2" s="23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3">
        <v>1</v>
      </c>
      <c r="P2" s="22">
        <v>0</v>
      </c>
      <c r="Q2" s="22">
        <v>23999.999999999902</v>
      </c>
      <c r="R2" s="22">
        <v>0</v>
      </c>
      <c r="S2" s="22">
        <v>0</v>
      </c>
      <c r="T2" s="22">
        <v>0</v>
      </c>
      <c r="U2" s="22">
        <v>0</v>
      </c>
      <c r="V2" s="22">
        <f>S2-SUM(Q2,R2,T2,U2)</f>
        <v>-23999.999999999902</v>
      </c>
    </row>
    <row r="3" spans="1:22" x14ac:dyDescent="0.2">
      <c r="A3">
        <v>1</v>
      </c>
      <c r="B3" s="22">
        <v>0</v>
      </c>
      <c r="C3" s="22">
        <v>10360.3659972365</v>
      </c>
      <c r="D3" s="22">
        <v>4000</v>
      </c>
      <c r="E3" s="22">
        <v>73639.6340027634</v>
      </c>
      <c r="F3" s="22">
        <v>20155.230545656599</v>
      </c>
      <c r="G3" s="22">
        <v>5500</v>
      </c>
      <c r="H3" s="23">
        <v>0.1429</v>
      </c>
      <c r="I3" s="22">
        <v>14290</v>
      </c>
      <c r="J3" s="22">
        <v>-3634.7694543433399</v>
      </c>
      <c r="K3" s="22">
        <v>-3634.7694543433399</v>
      </c>
      <c r="L3" s="22">
        <v>0</v>
      </c>
      <c r="M3" s="22">
        <v>0</v>
      </c>
      <c r="N3" s="22">
        <v>4294.8645484201297</v>
      </c>
      <c r="O3" s="23">
        <v>0.90909090909090895</v>
      </c>
      <c r="P3" s="22">
        <v>3904.4223167455698</v>
      </c>
      <c r="Q3" s="22">
        <v>0</v>
      </c>
      <c r="R3" s="22">
        <v>0</v>
      </c>
      <c r="S3" s="22">
        <v>18322.936859687801</v>
      </c>
      <c r="T3" s="22">
        <v>5000</v>
      </c>
      <c r="U3" s="22">
        <v>9418.5145429422901</v>
      </c>
      <c r="V3" s="22">
        <f t="shared" ref="V3:V12" si="0">S3-SUM(Q3,R3,T3,U3)</f>
        <v>3904.4223167455111</v>
      </c>
    </row>
    <row r="4" spans="1:22" x14ac:dyDescent="0.2">
      <c r="A4">
        <v>2</v>
      </c>
      <c r="B4" s="22">
        <v>0</v>
      </c>
      <c r="C4" s="22">
        <v>10360.3659972365</v>
      </c>
      <c r="D4" s="22">
        <v>3681.9817001381698</v>
      </c>
      <c r="E4" s="22">
        <v>66961.249705665105</v>
      </c>
      <c r="F4" s="22">
        <v>20155.230545656599</v>
      </c>
      <c r="G4" s="22">
        <v>5500</v>
      </c>
      <c r="H4" s="23">
        <v>0.24489999999999901</v>
      </c>
      <c r="I4" s="22">
        <v>24489.999999999902</v>
      </c>
      <c r="J4" s="22">
        <v>-13516.751154481501</v>
      </c>
      <c r="K4" s="22">
        <v>-17151.520608824801</v>
      </c>
      <c r="L4" s="22">
        <v>0</v>
      </c>
      <c r="M4" s="22">
        <v>0</v>
      </c>
      <c r="N4" s="22">
        <v>4294.8645484201297</v>
      </c>
      <c r="O4" s="23">
        <v>0.82644628099173501</v>
      </c>
      <c r="P4" s="22">
        <v>3549.4748334050601</v>
      </c>
      <c r="Q4" s="22">
        <v>0</v>
      </c>
      <c r="R4" s="22">
        <v>0</v>
      </c>
      <c r="S4" s="22">
        <v>16657.215326988899</v>
      </c>
      <c r="T4" s="22">
        <v>4545.4545454545396</v>
      </c>
      <c r="U4" s="22">
        <v>8562.2859481293599</v>
      </c>
      <c r="V4" s="22">
        <f t="shared" si="0"/>
        <v>3549.4748334049982</v>
      </c>
    </row>
    <row r="5" spans="1:22" x14ac:dyDescent="0.2">
      <c r="A5">
        <v>3</v>
      </c>
      <c r="B5" s="22">
        <v>0</v>
      </c>
      <c r="C5" s="22">
        <v>10360.3659972365</v>
      </c>
      <c r="D5" s="22">
        <v>3348.0624852832502</v>
      </c>
      <c r="E5" s="22">
        <v>59948.946193711803</v>
      </c>
      <c r="F5" s="22">
        <v>20155.230545656599</v>
      </c>
      <c r="G5" s="22">
        <v>5500</v>
      </c>
      <c r="H5" s="23">
        <v>0.174899999999999</v>
      </c>
      <c r="I5" s="22">
        <v>17489.999999999902</v>
      </c>
      <c r="J5" s="22">
        <v>-6182.8319396265897</v>
      </c>
      <c r="K5" s="22">
        <v>-23334.352548451399</v>
      </c>
      <c r="L5" s="22">
        <v>0</v>
      </c>
      <c r="M5" s="22">
        <v>0</v>
      </c>
      <c r="N5" s="22">
        <v>4294.8645484201297</v>
      </c>
      <c r="O5" s="23">
        <v>0.75131480090157698</v>
      </c>
      <c r="P5" s="22">
        <v>3226.79530309551</v>
      </c>
      <c r="Q5" s="22">
        <v>0</v>
      </c>
      <c r="R5" s="22">
        <v>0</v>
      </c>
      <c r="S5" s="22">
        <v>15142.923024535399</v>
      </c>
      <c r="T5" s="22">
        <v>4132.2314049586703</v>
      </c>
      <c r="U5" s="22">
        <v>7783.8963164812303</v>
      </c>
      <c r="V5" s="22">
        <f t="shared" si="0"/>
        <v>3226.7953030954977</v>
      </c>
    </row>
    <row r="6" spans="1:22" x14ac:dyDescent="0.2">
      <c r="A6">
        <v>4</v>
      </c>
      <c r="B6" s="22">
        <v>0</v>
      </c>
      <c r="C6" s="22">
        <v>10360.3659972365</v>
      </c>
      <c r="D6" s="22">
        <v>2997.44730968559</v>
      </c>
      <c r="E6" s="22">
        <v>52586.027506160899</v>
      </c>
      <c r="F6" s="22">
        <v>20155.230545656599</v>
      </c>
      <c r="G6" s="22">
        <v>5500</v>
      </c>
      <c r="H6" s="23">
        <v>0.1249</v>
      </c>
      <c r="I6" s="22">
        <v>12490</v>
      </c>
      <c r="J6" s="22">
        <v>-832.21676402893297</v>
      </c>
      <c r="K6" s="22">
        <v>-24166.5693124803</v>
      </c>
      <c r="L6" s="22">
        <v>0</v>
      </c>
      <c r="M6" s="22">
        <v>0</v>
      </c>
      <c r="N6" s="22">
        <v>4294.8645484201297</v>
      </c>
      <c r="O6" s="23">
        <v>0.68301345536506997</v>
      </c>
      <c r="P6" s="22">
        <v>2933.45027554137</v>
      </c>
      <c r="Q6" s="22">
        <v>0</v>
      </c>
      <c r="R6" s="22">
        <v>0</v>
      </c>
      <c r="S6" s="22">
        <v>13766.293658668499</v>
      </c>
      <c r="T6" s="22">
        <v>3756.5740045078801</v>
      </c>
      <c r="U6" s="22">
        <v>7076.2693786193004</v>
      </c>
      <c r="V6" s="22">
        <f t="shared" si="0"/>
        <v>2933.4502755413196</v>
      </c>
    </row>
    <row r="7" spans="1:22" x14ac:dyDescent="0.2">
      <c r="A7">
        <v>5</v>
      </c>
      <c r="B7" s="22">
        <v>0</v>
      </c>
      <c r="C7" s="22">
        <v>10360.3659972365</v>
      </c>
      <c r="D7" s="22">
        <v>2629.30137530804</v>
      </c>
      <c r="E7" s="22">
        <v>44854.962884232402</v>
      </c>
      <c r="F7" s="22">
        <v>20155.230545656599</v>
      </c>
      <c r="G7" s="22">
        <v>5500</v>
      </c>
      <c r="H7" s="23">
        <v>8.9299999999999893E-2</v>
      </c>
      <c r="I7" s="22">
        <v>8929.9999999999909</v>
      </c>
      <c r="J7" s="22">
        <v>3095.9291703486101</v>
      </c>
      <c r="K7" s="22">
        <v>-21070.640142131699</v>
      </c>
      <c r="L7" s="22">
        <v>0</v>
      </c>
      <c r="M7" s="22">
        <v>0</v>
      </c>
      <c r="N7" s="22">
        <v>4294.8645484201297</v>
      </c>
      <c r="O7" s="23">
        <v>0.62092132305915404</v>
      </c>
      <c r="P7" s="22">
        <v>2666.7729777648801</v>
      </c>
      <c r="Q7" s="22">
        <v>0</v>
      </c>
      <c r="R7" s="22">
        <v>0</v>
      </c>
      <c r="S7" s="22">
        <v>12514.812416971399</v>
      </c>
      <c r="T7" s="22">
        <v>3415.0672768253498</v>
      </c>
      <c r="U7" s="22">
        <v>6432.9721623811802</v>
      </c>
      <c r="V7" s="22">
        <f t="shared" si="0"/>
        <v>2666.7729777648692</v>
      </c>
    </row>
    <row r="8" spans="1:22" x14ac:dyDescent="0.2">
      <c r="A8">
        <v>6</v>
      </c>
      <c r="B8" s="22">
        <v>0</v>
      </c>
      <c r="C8" s="22">
        <v>10360.3659972365</v>
      </c>
      <c r="D8" s="22">
        <v>2242.74814421162</v>
      </c>
      <c r="E8" s="22">
        <v>36737.3450312075</v>
      </c>
      <c r="F8" s="22">
        <v>20155.230545656599</v>
      </c>
      <c r="G8" s="22">
        <v>5500</v>
      </c>
      <c r="H8" s="23">
        <v>8.9200000000000002E-2</v>
      </c>
      <c r="I8" s="22">
        <v>8920</v>
      </c>
      <c r="J8" s="22">
        <v>3492.4824014450301</v>
      </c>
      <c r="K8" s="22">
        <v>-17578.1577406867</v>
      </c>
      <c r="L8" s="22">
        <v>0</v>
      </c>
      <c r="M8" s="22">
        <v>0</v>
      </c>
      <c r="N8" s="22">
        <v>4294.8645484201297</v>
      </c>
      <c r="O8" s="23">
        <v>0.564473930053777</v>
      </c>
      <c r="P8" s="22">
        <v>2424.3390706953501</v>
      </c>
      <c r="Q8" s="22">
        <v>0</v>
      </c>
      <c r="R8" s="22">
        <v>0</v>
      </c>
      <c r="S8" s="22">
        <v>11377.102197246701</v>
      </c>
      <c r="T8" s="22">
        <v>3104.6066152957701</v>
      </c>
      <c r="U8" s="22">
        <v>5848.15651125562</v>
      </c>
      <c r="V8" s="22">
        <f t="shared" si="0"/>
        <v>2424.3390706953105</v>
      </c>
    </row>
    <row r="9" spans="1:22" x14ac:dyDescent="0.2">
      <c r="A9">
        <v>7</v>
      </c>
      <c r="B9" s="22">
        <v>0</v>
      </c>
      <c r="C9" s="22">
        <v>10360.3659972365</v>
      </c>
      <c r="D9" s="22">
        <v>1836.8672515603701</v>
      </c>
      <c r="E9" s="22">
        <v>28213.846285531301</v>
      </c>
      <c r="F9" s="22">
        <v>20155.230545656599</v>
      </c>
      <c r="G9" s="22">
        <v>5500</v>
      </c>
      <c r="H9" s="23">
        <v>8.9299999999999893E-2</v>
      </c>
      <c r="I9" s="22">
        <v>8929.9999999999909</v>
      </c>
      <c r="J9" s="22">
        <v>3888.3632940962798</v>
      </c>
      <c r="K9" s="22">
        <v>-13689.7944465904</v>
      </c>
      <c r="L9" s="22">
        <v>0</v>
      </c>
      <c r="M9" s="22">
        <v>0</v>
      </c>
      <c r="N9" s="22">
        <v>4294.8645484201297</v>
      </c>
      <c r="O9" s="23">
        <v>0.51315811823070601</v>
      </c>
      <c r="P9" s="22">
        <v>2203.9446097230398</v>
      </c>
      <c r="Q9" s="22">
        <v>0</v>
      </c>
      <c r="R9" s="22">
        <v>0</v>
      </c>
      <c r="S9" s="22">
        <v>10342.8201793152</v>
      </c>
      <c r="T9" s="22">
        <v>2822.3696502688799</v>
      </c>
      <c r="U9" s="22">
        <v>5316.5059193232901</v>
      </c>
      <c r="V9" s="22">
        <f t="shared" si="0"/>
        <v>2203.9446097230302</v>
      </c>
    </row>
    <row r="10" spans="1:22" x14ac:dyDescent="0.2">
      <c r="A10">
        <v>8</v>
      </c>
      <c r="B10" s="22">
        <v>0</v>
      </c>
      <c r="C10" s="22">
        <v>10360.3659972365</v>
      </c>
      <c r="D10" s="22">
        <v>1410.69231427656</v>
      </c>
      <c r="E10" s="22">
        <v>19264.172602571402</v>
      </c>
      <c r="F10" s="22">
        <v>20155.230545656599</v>
      </c>
      <c r="G10" s="22">
        <v>5500</v>
      </c>
      <c r="H10" s="23">
        <v>4.4600000000000001E-2</v>
      </c>
      <c r="I10" s="22">
        <v>4460</v>
      </c>
      <c r="J10" s="22">
        <v>8784.5382313800801</v>
      </c>
      <c r="K10" s="22">
        <v>-4905.2562152103601</v>
      </c>
      <c r="L10" s="22">
        <v>0</v>
      </c>
      <c r="M10" s="22">
        <v>0</v>
      </c>
      <c r="N10" s="22">
        <v>4294.8645484201297</v>
      </c>
      <c r="O10" s="23">
        <v>0.46650738020973298</v>
      </c>
      <c r="P10" s="22">
        <v>2003.58600883913</v>
      </c>
      <c r="Q10" s="22">
        <v>0</v>
      </c>
      <c r="R10" s="22">
        <v>0</v>
      </c>
      <c r="S10" s="22">
        <v>9402.5637993774708</v>
      </c>
      <c r="T10" s="22">
        <v>2565.7905911535299</v>
      </c>
      <c r="U10" s="22">
        <v>4833.1871993848099</v>
      </c>
      <c r="V10" s="22">
        <f t="shared" si="0"/>
        <v>2003.586008839131</v>
      </c>
    </row>
    <row r="11" spans="1:22" x14ac:dyDescent="0.2">
      <c r="A11">
        <v>9</v>
      </c>
      <c r="B11" s="22">
        <v>0</v>
      </c>
      <c r="C11" s="22">
        <v>10360.3659972365</v>
      </c>
      <c r="D11" s="22">
        <v>963.20863012857001</v>
      </c>
      <c r="E11" s="22">
        <v>9867.0152354634502</v>
      </c>
      <c r="F11" s="22">
        <v>20155.230545656599</v>
      </c>
      <c r="G11" s="22">
        <v>5500</v>
      </c>
      <c r="H11" s="23">
        <v>0</v>
      </c>
      <c r="I11" s="22">
        <v>0</v>
      </c>
      <c r="J11" s="22">
        <v>13692.021915527999</v>
      </c>
      <c r="K11" s="22">
        <v>-981.05124304207197</v>
      </c>
      <c r="L11" s="22">
        <v>9767.8169433597905</v>
      </c>
      <c r="M11" s="22">
        <v>2510.3289544434601</v>
      </c>
      <c r="N11" s="22">
        <v>1784.53559397666</v>
      </c>
      <c r="O11" s="23">
        <v>0.424097618372484</v>
      </c>
      <c r="P11" s="22">
        <v>756.81729530642895</v>
      </c>
      <c r="Q11" s="22">
        <v>0</v>
      </c>
      <c r="R11" s="22">
        <v>1064.6245309109599</v>
      </c>
      <c r="S11" s="22">
        <v>8547.7852721613399</v>
      </c>
      <c r="T11" s="22">
        <v>2332.5369010486602</v>
      </c>
      <c r="U11" s="22">
        <v>4393.8065448952802</v>
      </c>
      <c r="V11" s="22">
        <f t="shared" si="0"/>
        <v>756.81729530643952</v>
      </c>
    </row>
    <row r="12" spans="1:22" x14ac:dyDescent="0.2">
      <c r="A12">
        <v>10</v>
      </c>
      <c r="B12" s="22">
        <v>0</v>
      </c>
      <c r="C12" s="22">
        <v>10360.3659972365</v>
      </c>
      <c r="D12" s="22">
        <v>493.350761773172</v>
      </c>
      <c r="E12" s="22">
        <v>1.00783381640212E-10</v>
      </c>
      <c r="F12" s="22">
        <v>20155.230545656599</v>
      </c>
      <c r="G12" s="22">
        <v>5500</v>
      </c>
      <c r="H12" s="23">
        <v>0</v>
      </c>
      <c r="I12" s="22">
        <v>0</v>
      </c>
      <c r="J12" s="22">
        <v>14161.8797838834</v>
      </c>
      <c r="K12" s="22">
        <v>-196.21024860841399</v>
      </c>
      <c r="L12" s="22">
        <v>13377.0387894498</v>
      </c>
      <c r="M12" s="22">
        <v>3437.8989688885999</v>
      </c>
      <c r="N12" s="22">
        <v>856.96557953152399</v>
      </c>
      <c r="O12" s="23">
        <v>0.38554328942953098</v>
      </c>
      <c r="P12" s="22">
        <v>330.39732846046797</v>
      </c>
      <c r="Q12" s="22">
        <v>0</v>
      </c>
      <c r="R12" s="22">
        <v>1325.4588771916999</v>
      </c>
      <c r="S12" s="22">
        <v>7770.7138837830298</v>
      </c>
      <c r="T12" s="22">
        <v>2120.4880918624199</v>
      </c>
      <c r="U12" s="22">
        <v>3994.3695862684299</v>
      </c>
      <c r="V12" s="22">
        <f t="shared" si="0"/>
        <v>330.39732846047991</v>
      </c>
    </row>
    <row r="13" spans="1:22" x14ac:dyDescent="0.2">
      <c r="Q13" s="22"/>
      <c r="R13" s="22"/>
      <c r="S13" s="22"/>
      <c r="T13" s="22"/>
      <c r="U13" s="22"/>
    </row>
    <row r="14" spans="1:22" x14ac:dyDescent="0.2">
      <c r="P14" s="24"/>
      <c r="S14" s="22"/>
    </row>
    <row r="26" spans="6:6" x14ac:dyDescent="0.2">
      <c r="F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Finance Assumptions</vt:lpstr>
      <vt:lpstr>Capital Costs</vt:lpstr>
      <vt:lpstr>Operation Costs</vt:lpstr>
      <vt:lpstr>Revenue</vt:lpstr>
      <vt:lpstr>MACRS</vt:lpstr>
      <vt:lpstr>LCA</vt:lpstr>
      <vt:lpstr>Traditional Crop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Limb</dc:creator>
  <cp:lastModifiedBy>Braden Limb</cp:lastModifiedBy>
  <dcterms:created xsi:type="dcterms:W3CDTF">2020-11-04T17:33:44Z</dcterms:created>
  <dcterms:modified xsi:type="dcterms:W3CDTF">2025-04-09T19:00:47Z</dcterms:modified>
</cp:coreProperties>
</file>