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showHorizontalScroll="0" showVerticalScroll="0" xWindow="0" yWindow="-20" windowWidth="28800" windowHeight="17460" tabRatio="500"/>
  </bookViews>
  <sheets>
    <sheet name="January" sheetId="35" r:id="rId1"/>
    <sheet name="January Price History" sheetId="36" r:id="rId2"/>
    <sheet name="Februrary" sheetId="37" r:id="rId3"/>
    <sheet name="February Price History" sheetId="38" r:id="rId4"/>
    <sheet name="March" sheetId="39" r:id="rId5"/>
    <sheet name="March Price History" sheetId="40" r:id="rId6"/>
    <sheet name="April" sheetId="41" r:id="rId7"/>
    <sheet name="April Price History" sheetId="4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41" l="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13" i="41"/>
  <c r="B13" i="41"/>
  <c r="M12" i="41"/>
  <c r="M13" i="41"/>
  <c r="M14" i="41"/>
  <c r="M15" i="41"/>
  <c r="M16" i="41"/>
  <c r="M17" i="41"/>
  <c r="M18" i="41"/>
  <c r="M19" i="41"/>
  <c r="M20" i="41"/>
  <c r="M21" i="41"/>
  <c r="M22" i="41"/>
  <c r="M23" i="41"/>
  <c r="M24" i="41"/>
  <c r="M25" i="41"/>
  <c r="M26" i="41"/>
  <c r="M27" i="41"/>
  <c r="M28" i="41"/>
  <c r="M29" i="41"/>
  <c r="M30" i="41"/>
  <c r="M31" i="41"/>
  <c r="M32" i="41"/>
  <c r="M33" i="41"/>
  <c r="M34" i="41"/>
  <c r="M35" i="41"/>
  <c r="M36" i="41"/>
  <c r="M37" i="41"/>
  <c r="M38" i="41"/>
  <c r="M39" i="41"/>
  <c r="M40" i="41"/>
  <c r="M41" i="41"/>
  <c r="L43" i="41"/>
  <c r="L46" i="41"/>
  <c r="L47" i="41"/>
  <c r="K43" i="41"/>
  <c r="K46" i="41"/>
  <c r="K47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D43" i="41"/>
  <c r="D46" i="41"/>
  <c r="D47" i="41"/>
  <c r="C43" i="41"/>
  <c r="C46" i="41"/>
  <c r="C47" i="41"/>
  <c r="P44" i="41"/>
  <c r="O44" i="41"/>
  <c r="Q13" i="41"/>
  <c r="Q14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M43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E43" i="41"/>
  <c r="M3" i="41"/>
  <c r="M2" i="41"/>
  <c r="M4" i="41"/>
  <c r="I3" i="41"/>
  <c r="I2" i="41"/>
  <c r="I4" i="41"/>
  <c r="D3" i="41"/>
  <c r="D4" i="41"/>
  <c r="D2" i="41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L44" i="39"/>
  <c r="L47" i="39"/>
  <c r="L48" i="39"/>
  <c r="K44" i="39"/>
  <c r="K47" i="39"/>
  <c r="K48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D44" i="39"/>
  <c r="D47" i="39"/>
  <c r="D48" i="39"/>
  <c r="C44" i="39"/>
  <c r="C47" i="39"/>
  <c r="C48" i="39"/>
  <c r="P45" i="39"/>
  <c r="O45" i="39"/>
  <c r="Q13" i="39"/>
  <c r="Q14" i="39"/>
  <c r="N12" i="39"/>
  <c r="J13" i="39"/>
  <c r="N13" i="39"/>
  <c r="J14" i="39"/>
  <c r="N14" i="39"/>
  <c r="J15" i="39"/>
  <c r="N15" i="39"/>
  <c r="J16" i="39"/>
  <c r="N16" i="39"/>
  <c r="J17" i="39"/>
  <c r="N17" i="39"/>
  <c r="J18" i="39"/>
  <c r="N18" i="39"/>
  <c r="J19" i="39"/>
  <c r="N19" i="39"/>
  <c r="J20" i="39"/>
  <c r="N20" i="39"/>
  <c r="J21" i="39"/>
  <c r="N21" i="39"/>
  <c r="J22" i="39"/>
  <c r="N22" i="39"/>
  <c r="J23" i="39"/>
  <c r="N23" i="39"/>
  <c r="J24" i="39"/>
  <c r="N24" i="39"/>
  <c r="J25" i="39"/>
  <c r="N25" i="39"/>
  <c r="J26" i="39"/>
  <c r="N26" i="39"/>
  <c r="J27" i="39"/>
  <c r="N27" i="39"/>
  <c r="J28" i="39"/>
  <c r="N28" i="39"/>
  <c r="J29" i="39"/>
  <c r="N29" i="39"/>
  <c r="J30" i="39"/>
  <c r="N30" i="39"/>
  <c r="J31" i="39"/>
  <c r="N31" i="39"/>
  <c r="J32" i="39"/>
  <c r="N32" i="39"/>
  <c r="J33" i="39"/>
  <c r="N33" i="39"/>
  <c r="J34" i="39"/>
  <c r="N34" i="39"/>
  <c r="J35" i="39"/>
  <c r="N35" i="39"/>
  <c r="J36" i="39"/>
  <c r="N36" i="39"/>
  <c r="J37" i="39"/>
  <c r="N37" i="39"/>
  <c r="J38" i="39"/>
  <c r="N38" i="39"/>
  <c r="J39" i="39"/>
  <c r="N39" i="39"/>
  <c r="J40" i="39"/>
  <c r="N40" i="39"/>
  <c r="M44" i="39"/>
  <c r="F12" i="39"/>
  <c r="B13" i="39"/>
  <c r="F13" i="39"/>
  <c r="B14" i="39"/>
  <c r="F14" i="39"/>
  <c r="B15" i="39"/>
  <c r="F15" i="39"/>
  <c r="B16" i="39"/>
  <c r="F16" i="39"/>
  <c r="B17" i="39"/>
  <c r="F17" i="39"/>
  <c r="B18" i="39"/>
  <c r="F18" i="39"/>
  <c r="B19" i="39"/>
  <c r="F19" i="39"/>
  <c r="B20" i="39"/>
  <c r="F20" i="39"/>
  <c r="B21" i="39"/>
  <c r="F21" i="39"/>
  <c r="B22" i="39"/>
  <c r="F22" i="39"/>
  <c r="B23" i="39"/>
  <c r="F23" i="39"/>
  <c r="B24" i="39"/>
  <c r="F24" i="39"/>
  <c r="B25" i="39"/>
  <c r="F25" i="39"/>
  <c r="B26" i="39"/>
  <c r="F26" i="39"/>
  <c r="B27" i="39"/>
  <c r="F27" i="39"/>
  <c r="B28" i="39"/>
  <c r="F28" i="39"/>
  <c r="B29" i="39"/>
  <c r="F29" i="39"/>
  <c r="B30" i="39"/>
  <c r="F30" i="39"/>
  <c r="B31" i="39"/>
  <c r="F31" i="39"/>
  <c r="B32" i="39"/>
  <c r="F32" i="39"/>
  <c r="B33" i="39"/>
  <c r="F33" i="39"/>
  <c r="B34" i="39"/>
  <c r="F34" i="39"/>
  <c r="B35" i="39"/>
  <c r="F35" i="39"/>
  <c r="B36" i="39"/>
  <c r="F36" i="39"/>
  <c r="B37" i="39"/>
  <c r="F37" i="39"/>
  <c r="B38" i="39"/>
  <c r="F38" i="39"/>
  <c r="B39" i="39"/>
  <c r="F39" i="39"/>
  <c r="B40" i="39"/>
  <c r="F40" i="39"/>
  <c r="E44" i="39"/>
  <c r="J41" i="39"/>
  <c r="J42" i="39"/>
  <c r="B41" i="39"/>
  <c r="B42" i="39"/>
  <c r="M3" i="39"/>
  <c r="M2" i="39"/>
  <c r="M4" i="39"/>
  <c r="I3" i="39"/>
  <c r="I2" i="39"/>
  <c r="I4" i="39"/>
  <c r="D3" i="39"/>
  <c r="D4" i="39"/>
  <c r="D2" i="39"/>
  <c r="J39" i="37"/>
  <c r="B39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L41" i="37"/>
  <c r="L44" i="37"/>
  <c r="L45" i="37"/>
  <c r="K41" i="37"/>
  <c r="K44" i="37"/>
  <c r="K45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D41" i="37"/>
  <c r="D44" i="37"/>
  <c r="D45" i="37"/>
  <c r="C41" i="37"/>
  <c r="C44" i="37"/>
  <c r="C45" i="37"/>
  <c r="P42" i="37"/>
  <c r="O42" i="37"/>
  <c r="Q13" i="37"/>
  <c r="Q14" i="37"/>
  <c r="N12" i="37"/>
  <c r="J13" i="37"/>
  <c r="N13" i="37"/>
  <c r="J14" i="37"/>
  <c r="N14" i="37"/>
  <c r="J15" i="37"/>
  <c r="N15" i="37"/>
  <c r="J16" i="37"/>
  <c r="N16" i="37"/>
  <c r="J17" i="37"/>
  <c r="N17" i="37"/>
  <c r="J18" i="37"/>
  <c r="N18" i="37"/>
  <c r="J19" i="37"/>
  <c r="N19" i="37"/>
  <c r="J20" i="37"/>
  <c r="N20" i="37"/>
  <c r="J21" i="37"/>
  <c r="N21" i="37"/>
  <c r="J22" i="37"/>
  <c r="N22" i="37"/>
  <c r="J23" i="37"/>
  <c r="N23" i="37"/>
  <c r="J24" i="37"/>
  <c r="N24" i="37"/>
  <c r="J25" i="37"/>
  <c r="N25" i="37"/>
  <c r="J26" i="37"/>
  <c r="N26" i="37"/>
  <c r="J27" i="37"/>
  <c r="N27" i="37"/>
  <c r="J28" i="37"/>
  <c r="N28" i="37"/>
  <c r="J29" i="37"/>
  <c r="N29" i="37"/>
  <c r="J30" i="37"/>
  <c r="N30" i="37"/>
  <c r="J31" i="37"/>
  <c r="N31" i="37"/>
  <c r="J32" i="37"/>
  <c r="N32" i="37"/>
  <c r="J33" i="37"/>
  <c r="N33" i="37"/>
  <c r="J34" i="37"/>
  <c r="N34" i="37"/>
  <c r="J35" i="37"/>
  <c r="N35" i="37"/>
  <c r="J36" i="37"/>
  <c r="N36" i="37"/>
  <c r="J37" i="37"/>
  <c r="N37" i="37"/>
  <c r="J38" i="37"/>
  <c r="N38" i="37"/>
  <c r="M41" i="37"/>
  <c r="F12" i="37"/>
  <c r="B13" i="37"/>
  <c r="F13" i="37"/>
  <c r="B14" i="37"/>
  <c r="F14" i="37"/>
  <c r="B15" i="37"/>
  <c r="F15" i="37"/>
  <c r="B16" i="37"/>
  <c r="F16" i="37"/>
  <c r="B17" i="37"/>
  <c r="F17" i="37"/>
  <c r="B18" i="37"/>
  <c r="F18" i="37"/>
  <c r="B19" i="37"/>
  <c r="F19" i="37"/>
  <c r="B20" i="37"/>
  <c r="F20" i="37"/>
  <c r="B21" i="37"/>
  <c r="F21" i="37"/>
  <c r="B22" i="37"/>
  <c r="F22" i="37"/>
  <c r="B23" i="37"/>
  <c r="F23" i="37"/>
  <c r="B24" i="37"/>
  <c r="F24" i="37"/>
  <c r="B25" i="37"/>
  <c r="F25" i="37"/>
  <c r="B26" i="37"/>
  <c r="F26" i="37"/>
  <c r="B27" i="37"/>
  <c r="F27" i="37"/>
  <c r="B28" i="37"/>
  <c r="F28" i="37"/>
  <c r="B29" i="37"/>
  <c r="F29" i="37"/>
  <c r="B30" i="37"/>
  <c r="F30" i="37"/>
  <c r="B31" i="37"/>
  <c r="F31" i="37"/>
  <c r="B32" i="37"/>
  <c r="F32" i="37"/>
  <c r="B33" i="37"/>
  <c r="F33" i="37"/>
  <c r="B34" i="37"/>
  <c r="F34" i="37"/>
  <c r="B35" i="37"/>
  <c r="F35" i="37"/>
  <c r="B36" i="37"/>
  <c r="F36" i="37"/>
  <c r="B37" i="37"/>
  <c r="F37" i="37"/>
  <c r="B38" i="37"/>
  <c r="F38" i="37"/>
  <c r="E41" i="37"/>
  <c r="M3" i="37"/>
  <c r="M2" i="37"/>
  <c r="M4" i="37"/>
  <c r="I3" i="37"/>
  <c r="I2" i="37"/>
  <c r="I4" i="37"/>
  <c r="D3" i="37"/>
  <c r="D4" i="37"/>
  <c r="D2" i="37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L44" i="35"/>
  <c r="L47" i="35"/>
  <c r="L48" i="35"/>
  <c r="K44" i="35"/>
  <c r="K47" i="35"/>
  <c r="K48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D44" i="35"/>
  <c r="D47" i="35"/>
  <c r="D48" i="35"/>
  <c r="C44" i="35"/>
  <c r="C47" i="35"/>
  <c r="C48" i="35"/>
  <c r="P45" i="35"/>
  <c r="O45" i="35"/>
  <c r="Q13" i="35"/>
  <c r="Q14" i="35"/>
  <c r="N12" i="35"/>
  <c r="J13" i="35"/>
  <c r="N13" i="35"/>
  <c r="J14" i="35"/>
  <c r="N14" i="35"/>
  <c r="J15" i="35"/>
  <c r="N15" i="35"/>
  <c r="J16" i="35"/>
  <c r="N16" i="35"/>
  <c r="J17" i="35"/>
  <c r="N17" i="35"/>
  <c r="J18" i="35"/>
  <c r="N18" i="35"/>
  <c r="J19" i="35"/>
  <c r="N19" i="35"/>
  <c r="J20" i="35"/>
  <c r="N20" i="35"/>
  <c r="J21" i="35"/>
  <c r="N21" i="35"/>
  <c r="J22" i="35"/>
  <c r="N22" i="35"/>
  <c r="J23" i="35"/>
  <c r="N23" i="35"/>
  <c r="J24" i="35"/>
  <c r="N24" i="35"/>
  <c r="J25" i="35"/>
  <c r="N25" i="35"/>
  <c r="J26" i="35"/>
  <c r="N26" i="35"/>
  <c r="J27" i="35"/>
  <c r="N27" i="35"/>
  <c r="J28" i="35"/>
  <c r="N28" i="35"/>
  <c r="J29" i="35"/>
  <c r="N29" i="35"/>
  <c r="J30" i="35"/>
  <c r="N30" i="35"/>
  <c r="J31" i="35"/>
  <c r="N31" i="35"/>
  <c r="J32" i="35"/>
  <c r="N32" i="35"/>
  <c r="J33" i="35"/>
  <c r="N33" i="35"/>
  <c r="J34" i="35"/>
  <c r="N34" i="35"/>
  <c r="J35" i="35"/>
  <c r="N35" i="35"/>
  <c r="J36" i="35"/>
  <c r="N36" i="35"/>
  <c r="J37" i="35"/>
  <c r="N37" i="35"/>
  <c r="J38" i="35"/>
  <c r="N38" i="35"/>
  <c r="J39" i="35"/>
  <c r="N39" i="35"/>
  <c r="J40" i="35"/>
  <c r="N40" i="35"/>
  <c r="M44" i="35"/>
  <c r="F12" i="35"/>
  <c r="B13" i="35"/>
  <c r="F13" i="35"/>
  <c r="B14" i="35"/>
  <c r="F14" i="35"/>
  <c r="B15" i="35"/>
  <c r="F15" i="35"/>
  <c r="B16" i="35"/>
  <c r="F16" i="35"/>
  <c r="B17" i="35"/>
  <c r="F17" i="35"/>
  <c r="B18" i="35"/>
  <c r="F18" i="35"/>
  <c r="B19" i="35"/>
  <c r="F19" i="35"/>
  <c r="B20" i="35"/>
  <c r="F20" i="35"/>
  <c r="B21" i="35"/>
  <c r="F21" i="35"/>
  <c r="B22" i="35"/>
  <c r="F22" i="35"/>
  <c r="B23" i="35"/>
  <c r="F23" i="35"/>
  <c r="B24" i="35"/>
  <c r="F24" i="35"/>
  <c r="B25" i="35"/>
  <c r="F25" i="35"/>
  <c r="B26" i="35"/>
  <c r="F26" i="35"/>
  <c r="B27" i="35"/>
  <c r="F27" i="35"/>
  <c r="B28" i="35"/>
  <c r="F28" i="35"/>
  <c r="B29" i="35"/>
  <c r="F29" i="35"/>
  <c r="B30" i="35"/>
  <c r="F30" i="35"/>
  <c r="B31" i="35"/>
  <c r="F31" i="35"/>
  <c r="B32" i="35"/>
  <c r="F32" i="35"/>
  <c r="B33" i="35"/>
  <c r="F33" i="35"/>
  <c r="B34" i="35"/>
  <c r="F34" i="35"/>
  <c r="B35" i="35"/>
  <c r="F35" i="35"/>
  <c r="B36" i="35"/>
  <c r="F36" i="35"/>
  <c r="B37" i="35"/>
  <c r="F37" i="35"/>
  <c r="B38" i="35"/>
  <c r="F38" i="35"/>
  <c r="B39" i="35"/>
  <c r="F39" i="35"/>
  <c r="B40" i="35"/>
  <c r="F40" i="35"/>
  <c r="E44" i="35"/>
  <c r="J41" i="35"/>
  <c r="J42" i="35"/>
  <c r="B41" i="35"/>
  <c r="B42" i="35"/>
  <c r="M3" i="35"/>
  <c r="M2" i="35"/>
  <c r="M4" i="35"/>
  <c r="I3" i="35"/>
  <c r="I2" i="35"/>
  <c r="I4" i="35"/>
  <c r="D3" i="35"/>
  <c r="D4" i="35"/>
  <c r="D2" i="35"/>
</calcChain>
</file>

<file path=xl/sharedStrings.xml><?xml version="1.0" encoding="utf-8"?>
<sst xmlns="http://schemas.openxmlformats.org/spreadsheetml/2006/main" count="412" uniqueCount="28">
  <si>
    <t>Southport 1FF</t>
  </si>
  <si>
    <t>Southport 2FF</t>
  </si>
  <si>
    <t>Day</t>
  </si>
  <si>
    <t>Nightly Rate</t>
  </si>
  <si>
    <t>Revenue</t>
  </si>
  <si>
    <t>Rent</t>
  </si>
  <si>
    <t>Utils</t>
  </si>
  <si>
    <t>Airbnb Expense</t>
  </si>
  <si>
    <t>Profit</t>
  </si>
  <si>
    <t>Booked (Y/N)</t>
  </si>
  <si>
    <t>N</t>
  </si>
  <si>
    <t>Sumif revenue not booked</t>
  </si>
  <si>
    <t>Sumif</t>
  </si>
  <si>
    <t>Booked Profit</t>
  </si>
  <si>
    <t>Potential Profit</t>
  </si>
  <si>
    <t>1FF</t>
  </si>
  <si>
    <t>2FF</t>
  </si>
  <si>
    <t>Missed Revenue</t>
  </si>
  <si>
    <t>Date Adjustment</t>
  </si>
  <si>
    <t>Base Price (beyondpricing):</t>
  </si>
  <si>
    <t>Base Price</t>
  </si>
  <si>
    <t>NA</t>
  </si>
  <si>
    <t>Occupancy</t>
  </si>
  <si>
    <t>Average Nightly Rate</t>
  </si>
  <si>
    <t>Implied Nightly Rate</t>
  </si>
  <si>
    <t>Dashboard Idea:</t>
  </si>
  <si>
    <t>Show nightly expenses =&gt; Nightly profit</t>
  </si>
  <si>
    <t>Show percentage diff between 1 bed and 2 bed for all nightly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</si>
</sst>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;[Red]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44" fontId="0" fillId="0" borderId="0" xfId="31" applyFont="1" applyAlignment="1">
      <alignment horizontal="center"/>
    </xf>
    <xf numFmtId="16" fontId="0" fillId="0" borderId="0" xfId="0" applyNumberFormat="1"/>
    <xf numFmtId="14" fontId="0" fillId="0" borderId="0" xfId="0" applyNumberFormat="1" applyAlignment="1">
      <alignment horizontal="center"/>
    </xf>
    <xf numFmtId="6" fontId="0" fillId="0" borderId="0" xfId="0" applyNumberFormat="1"/>
    <xf numFmtId="16" fontId="0" fillId="0" borderId="0" xfId="0" applyNumberFormat="1" applyAlignment="1">
      <alignment horizontal="center"/>
    </xf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</cellXfs>
  <cellStyles count="1432">
    <cellStyle name="Currency" xfId="3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Normal" xfId="0" builtinId="0"/>
  </cellStyles>
  <dxfs count="62"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  <dxf>
      <font>
        <color theme="0"/>
      </font>
      <fill>
        <patternFill patternType="solid">
          <fgColor indexed="64"/>
          <bgColor rgb="FFFF414B"/>
        </patternFill>
      </fill>
    </dxf>
    <dxf>
      <font>
        <color theme="0"/>
      </font>
      <fill>
        <patternFill patternType="solid">
          <fgColor indexed="64"/>
          <bgColor rgb="FF01CAB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tabSelected="1" zoomScale="85" zoomScaleNormal="85" zoomScalePageLayoutView="85" workbookViewId="0">
      <selection activeCell="H33" sqref="H3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3" t="s">
        <v>15</v>
      </c>
      <c r="K1" s="13" t="s">
        <v>16</v>
      </c>
    </row>
    <row r="2" spans="2:21" ht="25">
      <c r="B2" s="4" t="s">
        <v>13</v>
      </c>
      <c r="D2" s="5">
        <f>D48+L48</f>
        <v>-4975</v>
      </c>
      <c r="G2" s="4" t="s">
        <v>22</v>
      </c>
      <c r="I2" s="11">
        <f>COUNTIF(D12:D42,"Y")/COUNT(C12:C42)</f>
        <v>0</v>
      </c>
      <c r="J2" s="1"/>
      <c r="K2" s="4" t="s">
        <v>22</v>
      </c>
      <c r="M2" s="11">
        <f>COUNTIF(L12:L42,"Y")/COUNT(K12:K42)</f>
        <v>0</v>
      </c>
      <c r="O2" t="s">
        <v>25</v>
      </c>
    </row>
    <row r="3" spans="2:21" ht="25">
      <c r="B3" s="4" t="s">
        <v>14</v>
      </c>
      <c r="D3" s="5">
        <f>C48+K48</f>
        <v>5811.4</v>
      </c>
      <c r="G3" s="4" t="s">
        <v>23</v>
      </c>
      <c r="I3" s="12">
        <f>AVERAGE(C12:C42)</f>
        <v>138.29032258064515</v>
      </c>
      <c r="J3" s="1"/>
      <c r="K3" s="4" t="s">
        <v>23</v>
      </c>
      <c r="M3" s="12">
        <f>AVERAGE(K12:K42)</f>
        <v>220.41935483870967</v>
      </c>
      <c r="O3" t="s">
        <v>26</v>
      </c>
    </row>
    <row r="4" spans="2:21" ht="25">
      <c r="B4" s="4" t="s">
        <v>18</v>
      </c>
      <c r="D4" s="5">
        <f ca="1">D3-E44-M44</f>
        <v>2846.3999999999996</v>
      </c>
      <c r="G4" s="4" t="s">
        <v>24</v>
      </c>
      <c r="I4" s="12">
        <f>I3*I2</f>
        <v>0</v>
      </c>
      <c r="J4" s="1"/>
      <c r="K4" s="4" t="s">
        <v>24</v>
      </c>
      <c r="M4" s="12">
        <f>M3*M2</f>
        <v>0</v>
      </c>
      <c r="O4" t="s">
        <v>27</v>
      </c>
    </row>
    <row r="9" spans="2:21" ht="25">
      <c r="B9" s="1" t="s">
        <v>0</v>
      </c>
      <c r="J9" s="1" t="s">
        <v>1</v>
      </c>
    </row>
    <row r="10" spans="2:21" ht="15" customHeight="1">
      <c r="B10" s="1"/>
      <c r="J10" s="1"/>
    </row>
    <row r="11" spans="2:21">
      <c r="B11" s="3" t="s">
        <v>2</v>
      </c>
      <c r="C11" s="3" t="s">
        <v>3</v>
      </c>
      <c r="D11" s="3" t="s">
        <v>9</v>
      </c>
      <c r="E11" s="3" t="s">
        <v>12</v>
      </c>
      <c r="F11" s="6"/>
      <c r="G11" s="6"/>
      <c r="J11" s="3" t="s">
        <v>2</v>
      </c>
      <c r="K11" s="3" t="s">
        <v>3</v>
      </c>
      <c r="L11" s="3" t="s">
        <v>9</v>
      </c>
      <c r="M11" s="3" t="s">
        <v>12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165</v>
      </c>
      <c r="D12" s="2" t="s">
        <v>10</v>
      </c>
      <c r="E12" s="2">
        <f>IF(D12="Y",C12,0)</f>
        <v>0</v>
      </c>
      <c r="F12" s="2">
        <f ca="1">IF(B12&lt;$Q$14,IF(D12="Y",0,C12),"")</f>
        <v>165</v>
      </c>
      <c r="G12" s="2"/>
      <c r="J12" s="2">
        <v>1</v>
      </c>
      <c r="K12" s="2">
        <v>263</v>
      </c>
      <c r="L12" s="2" t="s">
        <v>10</v>
      </c>
      <c r="M12" s="2">
        <f>IF(L12="Y",K12,0)</f>
        <v>0</v>
      </c>
      <c r="N12" s="2">
        <f ca="1">IF(J12&lt;$Q$14,IF(L12="Y",0,K12),"")</f>
        <v>263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117</v>
      </c>
      <c r="D13" s="2" t="s">
        <v>10</v>
      </c>
      <c r="E13" s="2">
        <f t="shared" ref="E13:E42" si="0">IF(D13="Y",C13,0)</f>
        <v>0</v>
      </c>
      <c r="F13" s="2">
        <f t="shared" ref="F13:F40" ca="1" si="1">IF(B13&lt;$Q$14,IF(D13="Y",0,C13),"")</f>
        <v>117</v>
      </c>
      <c r="G13" s="2"/>
      <c r="J13" s="2">
        <f>J12+1</f>
        <v>2</v>
      </c>
      <c r="K13" s="2">
        <v>187</v>
      </c>
      <c r="L13" s="2" t="s">
        <v>10</v>
      </c>
      <c r="M13" s="2">
        <f t="shared" ref="M13:M42" si="2">IF(L13="Y",K13,0)</f>
        <v>0</v>
      </c>
      <c r="N13" s="2">
        <f t="shared" ref="N13:N40" ca="1" si="3">IF(J13&lt;$Q$14,IF(L13="Y",0,K13),"")</f>
        <v>187</v>
      </c>
      <c r="O13" s="2"/>
      <c r="P13" s="2"/>
      <c r="Q13" s="7">
        <f ca="1">TODAY()</f>
        <v>42652</v>
      </c>
      <c r="R13" s="2"/>
      <c r="S13" s="2"/>
      <c r="U13" s="10"/>
    </row>
    <row r="14" spans="2:21">
      <c r="B14" s="2">
        <f t="shared" ref="B14:B42" si="4">B13+1</f>
        <v>3</v>
      </c>
      <c r="C14" s="2">
        <v>117</v>
      </c>
      <c r="D14" s="2" t="s">
        <v>10</v>
      </c>
      <c r="E14" s="2">
        <f t="shared" si="0"/>
        <v>0</v>
      </c>
      <c r="F14" s="2">
        <f t="shared" ca="1" si="1"/>
        <v>117</v>
      </c>
      <c r="G14" s="2"/>
      <c r="I14">
        <v>5</v>
      </c>
      <c r="J14" s="2">
        <f t="shared" ref="J14:J42" si="5">J13+1</f>
        <v>3</v>
      </c>
      <c r="K14" s="2">
        <v>192</v>
      </c>
      <c r="L14" s="2" t="s">
        <v>10</v>
      </c>
      <c r="M14" s="2">
        <f t="shared" si="2"/>
        <v>0</v>
      </c>
      <c r="N14" s="2">
        <f t="shared" ca="1" si="3"/>
        <v>192</v>
      </c>
      <c r="O14" s="2"/>
      <c r="P14" s="2"/>
      <c r="Q14" s="2">
        <f ca="1">DAY(Q13)</f>
        <v>9</v>
      </c>
      <c r="R14" s="2"/>
      <c r="S14" s="2"/>
      <c r="U14" s="10"/>
    </row>
    <row r="15" spans="2:21">
      <c r="B15" s="2">
        <f t="shared" si="4"/>
        <v>4</v>
      </c>
      <c r="C15" s="2">
        <v>125</v>
      </c>
      <c r="D15" s="2" t="s">
        <v>10</v>
      </c>
      <c r="E15" s="2">
        <f t="shared" si="0"/>
        <v>0</v>
      </c>
      <c r="F15" s="2">
        <f t="shared" ca="1" si="1"/>
        <v>125</v>
      </c>
      <c r="G15" s="2"/>
      <c r="J15" s="2">
        <f t="shared" si="5"/>
        <v>4</v>
      </c>
      <c r="K15" s="2">
        <v>199</v>
      </c>
      <c r="L15" s="2" t="s">
        <v>10</v>
      </c>
      <c r="M15" s="2">
        <f t="shared" si="2"/>
        <v>0</v>
      </c>
      <c r="N15" s="2">
        <f t="shared" ca="1" si="3"/>
        <v>199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139</v>
      </c>
      <c r="D16" s="2" t="s">
        <v>10</v>
      </c>
      <c r="E16" s="2">
        <f t="shared" si="0"/>
        <v>0</v>
      </c>
      <c r="F16" s="2">
        <f t="shared" ca="1" si="1"/>
        <v>139</v>
      </c>
      <c r="G16" s="2"/>
      <c r="J16" s="2">
        <f t="shared" si="5"/>
        <v>5</v>
      </c>
      <c r="K16" s="2">
        <v>221</v>
      </c>
      <c r="L16" s="2" t="s">
        <v>10</v>
      </c>
      <c r="M16" s="2">
        <f t="shared" si="2"/>
        <v>0</v>
      </c>
      <c r="N16" s="2">
        <f t="shared" ca="1" si="3"/>
        <v>221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169</v>
      </c>
      <c r="D17" s="2" t="s">
        <v>10</v>
      </c>
      <c r="E17" s="2">
        <f t="shared" si="0"/>
        <v>0</v>
      </c>
      <c r="F17" s="2">
        <f t="shared" ca="1" si="1"/>
        <v>169</v>
      </c>
      <c r="G17" s="2"/>
      <c r="J17" s="2">
        <f t="shared" si="5"/>
        <v>6</v>
      </c>
      <c r="K17" s="2">
        <v>267</v>
      </c>
      <c r="L17" s="2" t="s">
        <v>10</v>
      </c>
      <c r="M17" s="2">
        <f t="shared" si="2"/>
        <v>0</v>
      </c>
      <c r="N17" s="2">
        <f t="shared" ca="1" si="3"/>
        <v>267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176</v>
      </c>
      <c r="D18" s="2" t="s">
        <v>10</v>
      </c>
      <c r="E18" s="2">
        <f t="shared" si="0"/>
        <v>0</v>
      </c>
      <c r="F18" s="2">
        <f t="shared" ca="1" si="1"/>
        <v>176</v>
      </c>
      <c r="G18" s="2"/>
      <c r="J18" s="2">
        <f t="shared" si="5"/>
        <v>7</v>
      </c>
      <c r="K18" s="2">
        <v>279</v>
      </c>
      <c r="L18" s="2" t="s">
        <v>10</v>
      </c>
      <c r="M18" s="2">
        <f t="shared" si="2"/>
        <v>0</v>
      </c>
      <c r="N18" s="2">
        <f t="shared" ca="1" si="3"/>
        <v>279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135</v>
      </c>
      <c r="D19" s="2" t="s">
        <v>10</v>
      </c>
      <c r="E19" s="2">
        <f t="shared" si="0"/>
        <v>0</v>
      </c>
      <c r="F19" s="2">
        <f t="shared" ca="1" si="1"/>
        <v>135</v>
      </c>
      <c r="G19" s="2"/>
      <c r="J19" s="2">
        <f t="shared" si="5"/>
        <v>8</v>
      </c>
      <c r="K19" s="2">
        <v>214</v>
      </c>
      <c r="L19" s="2" t="s">
        <v>10</v>
      </c>
      <c r="M19" s="2">
        <f t="shared" si="2"/>
        <v>0</v>
      </c>
      <c r="N19" s="2">
        <f t="shared" ca="1" si="3"/>
        <v>214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119</v>
      </c>
      <c r="D20" s="2" t="s">
        <v>10</v>
      </c>
      <c r="E20" s="2">
        <f t="shared" si="0"/>
        <v>0</v>
      </c>
      <c r="F20" s="2" t="str">
        <f t="shared" ca="1" si="1"/>
        <v/>
      </c>
      <c r="G20" s="2"/>
      <c r="J20" s="2">
        <f t="shared" si="5"/>
        <v>9</v>
      </c>
      <c r="K20" s="2">
        <v>189</v>
      </c>
      <c r="L20" s="2" t="s">
        <v>10</v>
      </c>
      <c r="M20" s="2">
        <f t="shared" si="2"/>
        <v>0</v>
      </c>
      <c r="N20" s="2" t="str">
        <f t="shared" ca="1" si="3"/>
        <v/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119</v>
      </c>
      <c r="D21" s="2" t="s">
        <v>10</v>
      </c>
      <c r="E21" s="2">
        <f t="shared" si="0"/>
        <v>0</v>
      </c>
      <c r="F21" s="2" t="str">
        <f t="shared" ca="1" si="1"/>
        <v/>
      </c>
      <c r="G21" s="2"/>
      <c r="J21" s="2">
        <f t="shared" si="5"/>
        <v>10</v>
      </c>
      <c r="K21" s="2">
        <v>189</v>
      </c>
      <c r="L21" s="2" t="s">
        <v>10</v>
      </c>
      <c r="M21" s="2">
        <f t="shared" si="2"/>
        <v>0</v>
      </c>
      <c r="N21" s="2" t="str">
        <f t="shared" ca="1" si="3"/>
        <v/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119</v>
      </c>
      <c r="D22" s="2" t="s">
        <v>10</v>
      </c>
      <c r="E22" s="2">
        <f t="shared" si="0"/>
        <v>0</v>
      </c>
      <c r="F22" s="2" t="str">
        <f t="shared" ca="1" si="1"/>
        <v/>
      </c>
      <c r="G22" s="2"/>
      <c r="J22" s="2">
        <f t="shared" si="5"/>
        <v>11</v>
      </c>
      <c r="K22" s="2">
        <v>189</v>
      </c>
      <c r="L22" s="2" t="s">
        <v>10</v>
      </c>
      <c r="M22" s="2">
        <f t="shared" si="2"/>
        <v>0</v>
      </c>
      <c r="N22" s="2" t="str">
        <f t="shared" ca="1" si="3"/>
        <v/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137</v>
      </c>
      <c r="D23" s="2" t="s">
        <v>10</v>
      </c>
      <c r="E23" s="2">
        <f t="shared" si="0"/>
        <v>0</v>
      </c>
      <c r="F23" s="2" t="str">
        <f t="shared" ca="1" si="1"/>
        <v/>
      </c>
      <c r="G23" s="2"/>
      <c r="J23" s="2">
        <f t="shared" si="5"/>
        <v>12</v>
      </c>
      <c r="K23" s="2">
        <v>218</v>
      </c>
      <c r="L23" s="2" t="s">
        <v>10</v>
      </c>
      <c r="M23" s="2">
        <f t="shared" si="2"/>
        <v>0</v>
      </c>
      <c r="N23" s="2" t="str">
        <f t="shared" ca="1" si="3"/>
        <v/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164</v>
      </c>
      <c r="D24" s="2" t="s">
        <v>10</v>
      </c>
      <c r="E24" s="2">
        <f t="shared" si="0"/>
        <v>0</v>
      </c>
      <c r="F24" s="2" t="str">
        <f t="shared" ca="1" si="1"/>
        <v/>
      </c>
      <c r="G24" s="2"/>
      <c r="J24" s="2">
        <f t="shared" si="5"/>
        <v>13</v>
      </c>
      <c r="K24" s="2">
        <v>260</v>
      </c>
      <c r="L24" s="2" t="s">
        <v>10</v>
      </c>
      <c r="M24" s="2">
        <f t="shared" si="2"/>
        <v>0</v>
      </c>
      <c r="N24" s="2" t="str">
        <f t="shared" ca="1" si="3"/>
        <v/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171</v>
      </c>
      <c r="D25" s="2" t="s">
        <v>10</v>
      </c>
      <c r="E25" s="2">
        <f t="shared" si="0"/>
        <v>0</v>
      </c>
      <c r="F25" s="2" t="str">
        <f t="shared" ca="1" si="1"/>
        <v/>
      </c>
      <c r="G25" s="2"/>
      <c r="J25" s="2">
        <f t="shared" si="5"/>
        <v>14</v>
      </c>
      <c r="K25" s="2">
        <v>272</v>
      </c>
      <c r="L25" s="2" t="s">
        <v>10</v>
      </c>
      <c r="M25" s="2">
        <f t="shared" si="2"/>
        <v>0</v>
      </c>
      <c r="N25" s="2" t="str">
        <f t="shared" ca="1" si="3"/>
        <v/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134</v>
      </c>
      <c r="D26" s="2" t="s">
        <v>10</v>
      </c>
      <c r="E26" s="2">
        <f t="shared" si="0"/>
        <v>0</v>
      </c>
      <c r="F26" s="2" t="str">
        <f t="shared" ca="1" si="1"/>
        <v/>
      </c>
      <c r="G26" s="2"/>
      <c r="J26" s="2">
        <f t="shared" si="5"/>
        <v>15</v>
      </c>
      <c r="K26" s="2">
        <v>215</v>
      </c>
      <c r="L26" s="2" t="s">
        <v>10</v>
      </c>
      <c r="M26" s="2">
        <f t="shared" si="2"/>
        <v>0</v>
      </c>
      <c r="N26" s="2" t="str">
        <f t="shared" ca="1" si="3"/>
        <v/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118</v>
      </c>
      <c r="D27" s="2" t="s">
        <v>10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188</v>
      </c>
      <c r="L27" s="2" t="s">
        <v>10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118</v>
      </c>
      <c r="D28" s="2" t="s">
        <v>10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188</v>
      </c>
      <c r="L28" s="2" t="s">
        <v>10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118</v>
      </c>
      <c r="D29" s="2" t="s">
        <v>10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188</v>
      </c>
      <c r="L29" s="2" t="s">
        <v>10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137</v>
      </c>
      <c r="D30" s="2" t="s">
        <v>10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219</v>
      </c>
      <c r="L30" s="2" t="s">
        <v>10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163</v>
      </c>
      <c r="D31" s="2" t="s">
        <v>10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259</v>
      </c>
      <c r="L31" s="2" t="s">
        <v>10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172</v>
      </c>
      <c r="D32" s="2" t="s">
        <v>10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273</v>
      </c>
      <c r="L32" s="2" t="s">
        <v>10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137</v>
      </c>
      <c r="D33" s="2" t="s">
        <v>10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219</v>
      </c>
      <c r="L33" s="2" t="s">
        <v>10</v>
      </c>
      <c r="M33" s="2">
        <f t="shared" si="2"/>
        <v>0</v>
      </c>
      <c r="N33" s="2" t="str">
        <f t="shared" ca="1" si="3"/>
        <v/>
      </c>
      <c r="O33" s="14"/>
      <c r="P33" s="2"/>
      <c r="Q33" s="2"/>
      <c r="R33" s="2"/>
      <c r="S33" s="2"/>
    </row>
    <row r="34" spans="2:19">
      <c r="B34" s="2">
        <f t="shared" si="4"/>
        <v>23</v>
      </c>
      <c r="C34" s="2">
        <v>119</v>
      </c>
      <c r="D34" s="2" t="s">
        <v>10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190</v>
      </c>
      <c r="L34" s="2" t="s">
        <v>10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119</v>
      </c>
      <c r="D35" s="2" t="s">
        <v>10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190</v>
      </c>
      <c r="L35" s="2" t="s">
        <v>10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119</v>
      </c>
      <c r="D36" s="2" t="s">
        <v>10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195</v>
      </c>
      <c r="L36" s="2" t="s">
        <v>10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141</v>
      </c>
      <c r="D37" s="2" t="s">
        <v>10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225</v>
      </c>
      <c r="L37" s="2" t="s">
        <v>10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166</v>
      </c>
      <c r="D38" s="2" t="s">
        <v>10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263</v>
      </c>
      <c r="L38" s="2" t="s">
        <v>10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172</v>
      </c>
      <c r="D39" s="2" t="s">
        <v>10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273</v>
      </c>
      <c r="L39" s="2" t="s">
        <v>10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138</v>
      </c>
      <c r="D40" s="2" t="s">
        <v>10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221</v>
      </c>
      <c r="L40" s="2" t="s">
        <v>10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125</v>
      </c>
      <c r="D41" s="2" t="s">
        <v>10</v>
      </c>
      <c r="E41" s="2">
        <f t="shared" si="0"/>
        <v>0</v>
      </c>
      <c r="F41" s="2"/>
      <c r="G41" s="2"/>
      <c r="J41" s="2">
        <f t="shared" si="5"/>
        <v>30</v>
      </c>
      <c r="K41" s="2">
        <v>199</v>
      </c>
      <c r="L41" s="2" t="s">
        <v>10</v>
      </c>
      <c r="M41" s="2">
        <f t="shared" si="2"/>
        <v>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119</v>
      </c>
      <c r="D42" s="2" t="s">
        <v>10</v>
      </c>
      <c r="E42" s="2">
        <f t="shared" si="0"/>
        <v>0</v>
      </c>
      <c r="F42" s="2"/>
      <c r="G42" s="2"/>
      <c r="J42" s="2">
        <f t="shared" si="5"/>
        <v>31</v>
      </c>
      <c r="K42" s="2">
        <v>189</v>
      </c>
      <c r="L42" s="2" t="s">
        <v>10</v>
      </c>
      <c r="M42" s="2">
        <f t="shared" si="2"/>
        <v>0</v>
      </c>
      <c r="N42" s="2"/>
      <c r="O42" s="2"/>
      <c r="P42" s="2"/>
      <c r="Q42" s="2"/>
      <c r="R42" s="2"/>
    </row>
    <row r="43" spans="2:19">
      <c r="D43" t="s">
        <v>11</v>
      </c>
      <c r="E43" t="s">
        <v>17</v>
      </c>
      <c r="L43" t="s">
        <v>11</v>
      </c>
      <c r="M43" t="s">
        <v>17</v>
      </c>
    </row>
    <row r="44" spans="2:19">
      <c r="B44" t="s">
        <v>4</v>
      </c>
      <c r="C44">
        <f>SUM(C12:C42)</f>
        <v>4287</v>
      </c>
      <c r="D44">
        <f>SUM(E12:E42)</f>
        <v>0</v>
      </c>
      <c r="E44" s="2">
        <f ca="1">SUM(F12:F42)</f>
        <v>1143</v>
      </c>
      <c r="J44" t="s">
        <v>4</v>
      </c>
      <c r="K44">
        <f>SUM(K12:K42)</f>
        <v>6833</v>
      </c>
      <c r="L44">
        <f>SUM(M12:M42)</f>
        <v>0</v>
      </c>
      <c r="M44" s="2">
        <f ca="1">SUM(N12:N42)</f>
        <v>1822</v>
      </c>
    </row>
    <row r="45" spans="2:19">
      <c r="B45" t="s">
        <v>5</v>
      </c>
      <c r="C45">
        <v>1725</v>
      </c>
      <c r="D45">
        <v>1725</v>
      </c>
      <c r="J45" t="s">
        <v>5</v>
      </c>
      <c r="K45">
        <v>2650</v>
      </c>
      <c r="L45">
        <v>2650</v>
      </c>
      <c r="O45">
        <f>K45/C45</f>
        <v>1.536231884057971</v>
      </c>
      <c r="P45">
        <f>K44/C44</f>
        <v>1.5938885001166316</v>
      </c>
    </row>
    <row r="46" spans="2:19">
      <c r="B46" t="s">
        <v>6</v>
      </c>
      <c r="C46">
        <v>250</v>
      </c>
      <c r="D46">
        <v>250</v>
      </c>
      <c r="J46" t="s">
        <v>6</v>
      </c>
      <c r="K46">
        <v>350</v>
      </c>
      <c r="L46">
        <v>350</v>
      </c>
    </row>
    <row r="47" spans="2:19">
      <c r="B47" t="s">
        <v>7</v>
      </c>
      <c r="C47">
        <f>C44*0.03</f>
        <v>128.60999999999999</v>
      </c>
      <c r="D47">
        <f>D44*0.03</f>
        <v>0</v>
      </c>
      <c r="J47" t="s">
        <v>7</v>
      </c>
      <c r="K47">
        <f>K44*0.03</f>
        <v>204.98999999999998</v>
      </c>
      <c r="L47">
        <f>L44*0.03</f>
        <v>0</v>
      </c>
    </row>
    <row r="48" spans="2:19">
      <c r="B48" t="s">
        <v>8</v>
      </c>
      <c r="C48">
        <f>C44-C45-C46-C47</f>
        <v>2183.39</v>
      </c>
      <c r="D48">
        <f>D44-D45-D46-D47</f>
        <v>-1975</v>
      </c>
      <c r="J48" t="s">
        <v>8</v>
      </c>
      <c r="K48">
        <f>K44-K45-K46-K47</f>
        <v>3628.01</v>
      </c>
      <c r="L48">
        <f>L44-L45-L46-L47</f>
        <v>-3000</v>
      </c>
    </row>
    <row r="54" spans="3:4">
      <c r="C54" s="10"/>
      <c r="D54" s="10"/>
    </row>
  </sheetData>
  <conditionalFormatting sqref="E12:E42">
    <cfRule type="expression" dxfId="61" priority="17">
      <formula>$D12="Y"</formula>
    </cfRule>
    <cfRule type="expression" dxfId="60" priority="18">
      <formula>$D12="N"</formula>
    </cfRule>
  </conditionalFormatting>
  <conditionalFormatting sqref="M12:M40">
    <cfRule type="expression" dxfId="59" priority="15">
      <formula>$L12="Y"</formula>
    </cfRule>
    <cfRule type="expression" dxfId="58" priority="16">
      <formula>$L12="N"</formula>
    </cfRule>
  </conditionalFormatting>
  <conditionalFormatting sqref="M44">
    <cfRule type="expression" dxfId="57" priority="13">
      <formula>$L44="Y"</formula>
    </cfRule>
    <cfRule type="expression" dxfId="56" priority="14">
      <formula>$L44="N"</formula>
    </cfRule>
  </conditionalFormatting>
  <conditionalFormatting sqref="D2:D4">
    <cfRule type="expression" dxfId="55" priority="11">
      <formula>$D2&gt;0</formula>
    </cfRule>
    <cfRule type="expression" dxfId="54" priority="12">
      <formula>$D2&lt;0</formula>
    </cfRule>
  </conditionalFormatting>
  <conditionalFormatting sqref="E44">
    <cfRule type="expression" dxfId="53" priority="9">
      <formula>$L44="Y"</formula>
    </cfRule>
    <cfRule type="expression" dxfId="52" priority="10">
      <formula>$L44="N"</formula>
    </cfRule>
  </conditionalFormatting>
  <conditionalFormatting sqref="M41">
    <cfRule type="expression" dxfId="51" priority="7">
      <formula>$L41="Y"</formula>
    </cfRule>
    <cfRule type="expression" dxfId="50" priority="8">
      <formula>$L41="N"</formula>
    </cfRule>
  </conditionalFormatting>
  <conditionalFormatting sqref="M42">
    <cfRule type="expression" dxfId="49" priority="5">
      <formula>$L42="Y"</formula>
    </cfRule>
    <cfRule type="expression" dxfId="48" priority="6">
      <formula>$L42="N"</formula>
    </cfRule>
  </conditionalFormatting>
  <conditionalFormatting sqref="D12:D42">
    <cfRule type="expression" dxfId="47" priority="3">
      <formula>$D12="Y"</formula>
    </cfRule>
    <cfRule type="expression" dxfId="46" priority="4">
      <formula>$D12="N"</formula>
    </cfRule>
  </conditionalFormatting>
  <conditionalFormatting sqref="L12:L42">
    <cfRule type="expression" dxfId="45" priority="1">
      <formula>$L12="Y"</formula>
    </cfRule>
    <cfRule type="expression" dxfId="44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85" zoomScaleNormal="85" zoomScalePageLayoutView="85" workbookViewId="0">
      <selection activeCell="K41" sqref="K41"/>
    </sheetView>
  </sheetViews>
  <sheetFormatPr baseColWidth="10" defaultRowHeight="15" x14ac:dyDescent="0"/>
  <sheetData>
    <row r="1" spans="1:22">
      <c r="A1" t="s">
        <v>15</v>
      </c>
    </row>
    <row r="2" spans="1:22">
      <c r="A2" t="s">
        <v>19</v>
      </c>
    </row>
    <row r="3" spans="1:22">
      <c r="A3" s="8"/>
      <c r="B3" s="6"/>
      <c r="C3" s="6"/>
      <c r="D3" s="8"/>
      <c r="E3" s="6"/>
      <c r="F3" s="6"/>
      <c r="G3" s="6"/>
    </row>
    <row r="4" spans="1:22">
      <c r="A4" s="9">
        <v>42652</v>
      </c>
      <c r="B4" s="9"/>
      <c r="C4" s="9"/>
      <c r="D4" s="9"/>
      <c r="E4" s="9"/>
      <c r="F4" s="9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165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117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169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176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135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137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164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171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118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137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172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137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172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v>138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v>125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v>119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16</v>
      </c>
      <c r="B37" s="6"/>
      <c r="C37" s="6"/>
      <c r="D37" s="6"/>
      <c r="E37" s="6"/>
      <c r="F37" s="6"/>
      <c r="G37" s="6"/>
      <c r="H37" s="6"/>
    </row>
    <row r="38" spans="1:22">
      <c r="A38" s="2" t="s">
        <v>20</v>
      </c>
      <c r="B38" s="2"/>
      <c r="C38" s="2"/>
      <c r="D38" s="2"/>
      <c r="E38" s="2"/>
      <c r="F38" s="2"/>
      <c r="G38" s="2"/>
      <c r="H38" s="2"/>
    </row>
    <row r="39" spans="1:22">
      <c r="A39" s="2" t="s">
        <v>21</v>
      </c>
      <c r="B39" s="2"/>
      <c r="C39" s="2"/>
      <c r="D39" s="2"/>
      <c r="E39" s="2"/>
      <c r="F39" s="2"/>
      <c r="G39" s="2"/>
      <c r="H39" s="2"/>
    </row>
    <row r="40" spans="1:22">
      <c r="A40" s="9">
        <v>42652</v>
      </c>
      <c r="B40" s="9"/>
      <c r="C40" s="6"/>
      <c r="D40" s="6"/>
      <c r="E40" s="9"/>
      <c r="F40" s="9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263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187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192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199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221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267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279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214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189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189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218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260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272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215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188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188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188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219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273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219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190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190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195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225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263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273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v>221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v>199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>
        <v>189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showGridLines="0" showRowColHeaders="0" zoomScale="85" zoomScaleNormal="85" zoomScalePageLayoutView="85" workbookViewId="0">
      <selection activeCell="O33" sqref="O33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3" t="s">
        <v>15</v>
      </c>
      <c r="K1" s="13" t="s">
        <v>16</v>
      </c>
    </row>
    <row r="2" spans="2:21" ht="25">
      <c r="B2" s="4" t="s">
        <v>13</v>
      </c>
      <c r="D2" s="5">
        <f>D45+L45</f>
        <v>-4975</v>
      </c>
      <c r="G2" s="4" t="s">
        <v>22</v>
      </c>
      <c r="I2" s="11">
        <f>COUNTIF(D12:D39,"Y")/COUNT(C12:C39)</f>
        <v>0</v>
      </c>
      <c r="J2" s="1"/>
      <c r="K2" s="4" t="s">
        <v>22</v>
      </c>
      <c r="M2" s="11">
        <f>COUNTIF(L12:L39,"Y")/COUNT(K12:K39)</f>
        <v>0</v>
      </c>
      <c r="O2" t="s">
        <v>25</v>
      </c>
    </row>
    <row r="3" spans="2:21" ht="25">
      <c r="B3" s="4" t="s">
        <v>14</v>
      </c>
      <c r="D3" s="5">
        <f>C45+K45</f>
        <v>5503.91</v>
      </c>
      <c r="G3" s="4" t="s">
        <v>23</v>
      </c>
      <c r="I3" s="12">
        <f>AVERAGE(C12:C39)</f>
        <v>148.42857142857142</v>
      </c>
      <c r="J3" s="1"/>
      <c r="K3" s="4" t="s">
        <v>23</v>
      </c>
      <c r="M3" s="12">
        <f>AVERAGE(K12:K39)</f>
        <v>237.39285714285714</v>
      </c>
      <c r="O3" t="s">
        <v>26</v>
      </c>
    </row>
    <row r="4" spans="2:21" ht="25">
      <c r="B4" s="4" t="s">
        <v>18</v>
      </c>
      <c r="D4" s="5">
        <f ca="1">D3-E41-M41</f>
        <v>2607.91</v>
      </c>
      <c r="G4" s="4" t="s">
        <v>24</v>
      </c>
      <c r="I4" s="12">
        <f>I3*I2</f>
        <v>0</v>
      </c>
      <c r="J4" s="1"/>
      <c r="K4" s="4" t="s">
        <v>24</v>
      </c>
      <c r="M4" s="12">
        <f>M3*M2</f>
        <v>0</v>
      </c>
      <c r="O4" t="s">
        <v>27</v>
      </c>
    </row>
    <row r="9" spans="2:21" ht="25">
      <c r="B9" s="1" t="s">
        <v>0</v>
      </c>
      <c r="J9" s="1" t="s">
        <v>1</v>
      </c>
    </row>
    <row r="10" spans="2:21" ht="15" customHeight="1">
      <c r="B10" s="1"/>
      <c r="J10" s="1"/>
    </row>
    <row r="11" spans="2:21">
      <c r="B11" s="3" t="s">
        <v>2</v>
      </c>
      <c r="C11" s="3" t="s">
        <v>3</v>
      </c>
      <c r="D11" s="3" t="s">
        <v>9</v>
      </c>
      <c r="E11" s="3" t="s">
        <v>12</v>
      </c>
      <c r="F11" s="6"/>
      <c r="G11" s="6"/>
      <c r="J11" s="3" t="s">
        <v>2</v>
      </c>
      <c r="K11" s="3" t="s">
        <v>3</v>
      </c>
      <c r="L11" s="3" t="s">
        <v>9</v>
      </c>
      <c r="M11" s="3" t="s">
        <v>12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119</v>
      </c>
      <c r="D12" s="2" t="s">
        <v>10</v>
      </c>
      <c r="E12" s="2">
        <f>IF(D12="Y",C12,0)</f>
        <v>0</v>
      </c>
      <c r="F12" s="2">
        <f ca="1">IF(B12&lt;$Q$14,IF(D12="Y",0,C12),"")</f>
        <v>119</v>
      </c>
      <c r="G12" s="2"/>
      <c r="J12" s="2">
        <v>1</v>
      </c>
      <c r="K12" s="2">
        <v>189</v>
      </c>
      <c r="L12" s="2" t="s">
        <v>10</v>
      </c>
      <c r="M12" s="2">
        <f>IF(L12="Y",K12,0)</f>
        <v>0</v>
      </c>
      <c r="N12" s="2">
        <f ca="1">IF(J12&lt;$Q$14,IF(L12="Y",0,K12),"")</f>
        <v>189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138</v>
      </c>
      <c r="D13" s="2" t="s">
        <v>10</v>
      </c>
      <c r="E13" s="2">
        <f t="shared" ref="E13:E39" si="0">IF(D13="Y",C13,0)</f>
        <v>0</v>
      </c>
      <c r="F13" s="2">
        <f t="shared" ref="F13:F38" ca="1" si="1">IF(B13&lt;$Q$14,IF(D13="Y",0,C13),"")</f>
        <v>138</v>
      </c>
      <c r="G13" s="2"/>
      <c r="J13" s="2">
        <f>J12+1</f>
        <v>2</v>
      </c>
      <c r="K13" s="2">
        <v>221</v>
      </c>
      <c r="L13" s="2" t="s">
        <v>10</v>
      </c>
      <c r="M13" s="2">
        <f t="shared" ref="M13:M39" si="2">IF(L13="Y",K13,0)</f>
        <v>0</v>
      </c>
      <c r="N13" s="2">
        <f t="shared" ref="N13:N38" ca="1" si="3">IF(J13&lt;$Q$14,IF(L13="Y",0,K13),"")</f>
        <v>221</v>
      </c>
      <c r="O13" s="2"/>
      <c r="P13" s="2"/>
      <c r="Q13" s="7">
        <f ca="1">TODAY()</f>
        <v>42652</v>
      </c>
      <c r="R13" s="2"/>
      <c r="S13" s="2"/>
      <c r="U13" s="10"/>
    </row>
    <row r="14" spans="2:21">
      <c r="B14" s="2">
        <f t="shared" ref="B14:B39" si="4">B13+1</f>
        <v>3</v>
      </c>
      <c r="C14" s="2">
        <v>163</v>
      </c>
      <c r="D14" s="2" t="s">
        <v>10</v>
      </c>
      <c r="E14" s="2">
        <f t="shared" si="0"/>
        <v>0</v>
      </c>
      <c r="F14" s="2">
        <f t="shared" ca="1" si="1"/>
        <v>163</v>
      </c>
      <c r="G14" s="2"/>
      <c r="I14">
        <v>5</v>
      </c>
      <c r="J14" s="2">
        <f t="shared" ref="J14:J39" si="5">J13+1</f>
        <v>3</v>
      </c>
      <c r="K14" s="2">
        <v>261</v>
      </c>
      <c r="L14" s="2" t="s">
        <v>10</v>
      </c>
      <c r="M14" s="2">
        <f t="shared" si="2"/>
        <v>0</v>
      </c>
      <c r="N14" s="2">
        <f t="shared" ca="1" si="3"/>
        <v>261</v>
      </c>
      <c r="O14" s="2"/>
      <c r="P14" s="2"/>
      <c r="Q14" s="2">
        <f ca="1">DAY(Q13)</f>
        <v>9</v>
      </c>
      <c r="R14" s="2"/>
      <c r="S14" s="2"/>
      <c r="U14" s="10"/>
    </row>
    <row r="15" spans="2:21">
      <c r="B15" s="2">
        <f t="shared" si="4"/>
        <v>4</v>
      </c>
      <c r="C15" s="2">
        <v>175</v>
      </c>
      <c r="D15" s="2" t="s">
        <v>10</v>
      </c>
      <c r="E15" s="2">
        <f t="shared" si="0"/>
        <v>0</v>
      </c>
      <c r="F15" s="2">
        <f t="shared" ca="1" si="1"/>
        <v>175</v>
      </c>
      <c r="G15" s="2"/>
      <c r="J15" s="2">
        <f t="shared" si="5"/>
        <v>4</v>
      </c>
      <c r="K15" s="2">
        <v>279</v>
      </c>
      <c r="L15" s="2" t="s">
        <v>10</v>
      </c>
      <c r="M15" s="2">
        <f t="shared" si="2"/>
        <v>0</v>
      </c>
      <c r="N15" s="2">
        <f t="shared" ca="1" si="3"/>
        <v>279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139</v>
      </c>
      <c r="D16" s="2" t="s">
        <v>10</v>
      </c>
      <c r="E16" s="2">
        <f t="shared" si="0"/>
        <v>0</v>
      </c>
      <c r="F16" s="2">
        <f t="shared" ca="1" si="1"/>
        <v>139</v>
      </c>
      <c r="G16" s="2"/>
      <c r="J16" s="2">
        <f t="shared" si="5"/>
        <v>5</v>
      </c>
      <c r="K16" s="2">
        <v>222</v>
      </c>
      <c r="L16" s="2" t="s">
        <v>10</v>
      </c>
      <c r="M16" s="2">
        <f t="shared" si="2"/>
        <v>0</v>
      </c>
      <c r="N16" s="2">
        <f t="shared" ca="1" si="3"/>
        <v>222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127</v>
      </c>
      <c r="D17" s="2" t="s">
        <v>10</v>
      </c>
      <c r="E17" s="2">
        <f t="shared" si="0"/>
        <v>0</v>
      </c>
      <c r="F17" s="2">
        <f t="shared" ca="1" si="1"/>
        <v>127</v>
      </c>
      <c r="G17" s="2"/>
      <c r="J17" s="2">
        <f t="shared" si="5"/>
        <v>6</v>
      </c>
      <c r="K17" s="2">
        <v>203</v>
      </c>
      <c r="L17" s="2" t="s">
        <v>10</v>
      </c>
      <c r="M17" s="2">
        <f t="shared" si="2"/>
        <v>0</v>
      </c>
      <c r="N17" s="2">
        <f t="shared" ca="1" si="3"/>
        <v>203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127</v>
      </c>
      <c r="D18" s="2" t="s">
        <v>10</v>
      </c>
      <c r="E18" s="2">
        <f t="shared" si="0"/>
        <v>0</v>
      </c>
      <c r="F18" s="2">
        <f t="shared" ca="1" si="1"/>
        <v>127</v>
      </c>
      <c r="G18" s="2"/>
      <c r="J18" s="2">
        <f t="shared" si="5"/>
        <v>7</v>
      </c>
      <c r="K18" s="2">
        <v>203</v>
      </c>
      <c r="L18" s="2" t="s">
        <v>10</v>
      </c>
      <c r="M18" s="2">
        <f t="shared" si="2"/>
        <v>0</v>
      </c>
      <c r="N18" s="2">
        <f t="shared" ca="1" si="3"/>
        <v>203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127</v>
      </c>
      <c r="D19" s="2" t="s">
        <v>10</v>
      </c>
      <c r="E19" s="2">
        <f t="shared" si="0"/>
        <v>0</v>
      </c>
      <c r="F19" s="2">
        <f t="shared" ca="1" si="1"/>
        <v>127</v>
      </c>
      <c r="G19" s="2"/>
      <c r="J19" s="2">
        <f t="shared" si="5"/>
        <v>8</v>
      </c>
      <c r="K19" s="2">
        <v>203</v>
      </c>
      <c r="L19" s="2" t="s">
        <v>10</v>
      </c>
      <c r="M19" s="2">
        <f t="shared" si="2"/>
        <v>0</v>
      </c>
      <c r="N19" s="2">
        <f t="shared" ca="1" si="3"/>
        <v>203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143</v>
      </c>
      <c r="D20" s="2" t="s">
        <v>10</v>
      </c>
      <c r="E20" s="2">
        <f t="shared" si="0"/>
        <v>0</v>
      </c>
      <c r="F20" s="2" t="str">
        <f t="shared" ca="1" si="1"/>
        <v/>
      </c>
      <c r="G20" s="2"/>
      <c r="J20" s="2">
        <f t="shared" si="5"/>
        <v>9</v>
      </c>
      <c r="K20" s="2">
        <v>228</v>
      </c>
      <c r="L20" s="2" t="s">
        <v>10</v>
      </c>
      <c r="M20" s="2">
        <f t="shared" si="2"/>
        <v>0</v>
      </c>
      <c r="N20" s="2" t="str">
        <f t="shared" ca="1" si="3"/>
        <v/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168</v>
      </c>
      <c r="D21" s="2" t="s">
        <v>10</v>
      </c>
      <c r="E21" s="2">
        <f t="shared" si="0"/>
        <v>0</v>
      </c>
      <c r="F21" s="2" t="str">
        <f t="shared" ca="1" si="1"/>
        <v/>
      </c>
      <c r="G21" s="2"/>
      <c r="J21" s="2">
        <f t="shared" si="5"/>
        <v>10</v>
      </c>
      <c r="K21" s="2">
        <v>268</v>
      </c>
      <c r="L21" s="2" t="s">
        <v>10</v>
      </c>
      <c r="M21" s="2">
        <f t="shared" si="2"/>
        <v>0</v>
      </c>
      <c r="N21" s="2" t="str">
        <f t="shared" ca="1" si="3"/>
        <v/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177</v>
      </c>
      <c r="D22" s="2" t="s">
        <v>10</v>
      </c>
      <c r="E22" s="2">
        <f t="shared" si="0"/>
        <v>0</v>
      </c>
      <c r="F22" s="2" t="str">
        <f t="shared" ca="1" si="1"/>
        <v/>
      </c>
      <c r="G22" s="2"/>
      <c r="J22" s="2">
        <f t="shared" si="5"/>
        <v>11</v>
      </c>
      <c r="K22" s="2">
        <v>283</v>
      </c>
      <c r="L22" s="2" t="s">
        <v>10</v>
      </c>
      <c r="M22" s="2">
        <f t="shared" si="2"/>
        <v>0</v>
      </c>
      <c r="N22" s="2" t="str">
        <f t="shared" ca="1" si="3"/>
        <v/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145</v>
      </c>
      <c r="D23" s="2" t="s">
        <v>10</v>
      </c>
      <c r="E23" s="2">
        <f t="shared" si="0"/>
        <v>0</v>
      </c>
      <c r="F23" s="2" t="str">
        <f t="shared" ca="1" si="1"/>
        <v/>
      </c>
      <c r="G23" s="2"/>
      <c r="J23" s="2">
        <f t="shared" si="5"/>
        <v>12</v>
      </c>
      <c r="K23" s="2">
        <v>232</v>
      </c>
      <c r="L23" s="2" t="s">
        <v>10</v>
      </c>
      <c r="M23" s="2">
        <f t="shared" si="2"/>
        <v>0</v>
      </c>
      <c r="N23" s="2" t="str">
        <f t="shared" ca="1" si="3"/>
        <v/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133</v>
      </c>
      <c r="D24" s="2" t="s">
        <v>10</v>
      </c>
      <c r="E24" s="2">
        <f t="shared" si="0"/>
        <v>0</v>
      </c>
      <c r="F24" s="2" t="str">
        <f t="shared" ca="1" si="1"/>
        <v/>
      </c>
      <c r="G24" s="2"/>
      <c r="J24" s="2">
        <f t="shared" si="5"/>
        <v>13</v>
      </c>
      <c r="K24" s="2">
        <v>212</v>
      </c>
      <c r="L24" s="2" t="s">
        <v>10</v>
      </c>
      <c r="M24" s="2">
        <f t="shared" si="2"/>
        <v>0</v>
      </c>
      <c r="N24" s="2" t="str">
        <f t="shared" ca="1" si="3"/>
        <v/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133</v>
      </c>
      <c r="D25" s="2" t="s">
        <v>10</v>
      </c>
      <c r="E25" s="2">
        <f t="shared" si="0"/>
        <v>0</v>
      </c>
      <c r="F25" s="2" t="str">
        <f t="shared" ca="1" si="1"/>
        <v/>
      </c>
      <c r="G25" s="2"/>
      <c r="J25" s="2">
        <f t="shared" si="5"/>
        <v>14</v>
      </c>
      <c r="K25" s="2">
        <v>212</v>
      </c>
      <c r="L25" s="2" t="s">
        <v>10</v>
      </c>
      <c r="M25" s="2">
        <f t="shared" si="2"/>
        <v>0</v>
      </c>
      <c r="N25" s="2" t="str">
        <f t="shared" ca="1" si="3"/>
        <v/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133</v>
      </c>
      <c r="D26" s="2" t="s">
        <v>10</v>
      </c>
      <c r="E26" s="2">
        <f t="shared" si="0"/>
        <v>0</v>
      </c>
      <c r="F26" s="2" t="str">
        <f t="shared" ca="1" si="1"/>
        <v/>
      </c>
      <c r="G26" s="2"/>
      <c r="J26" s="2">
        <f t="shared" si="5"/>
        <v>15</v>
      </c>
      <c r="K26" s="2">
        <v>212</v>
      </c>
      <c r="L26" s="2" t="s">
        <v>10</v>
      </c>
      <c r="M26" s="2">
        <f t="shared" si="2"/>
        <v>0</v>
      </c>
      <c r="N26" s="2" t="str">
        <f t="shared" ca="1" si="3"/>
        <v/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145</v>
      </c>
      <c r="D27" s="2" t="s">
        <v>10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231</v>
      </c>
      <c r="L27" s="2" t="s">
        <v>10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172</v>
      </c>
      <c r="D28" s="2" t="s">
        <v>10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275</v>
      </c>
      <c r="L28" s="2" t="s">
        <v>10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180</v>
      </c>
      <c r="D29" s="2" t="s">
        <v>10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287</v>
      </c>
      <c r="L29" s="2" t="s">
        <v>10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148</v>
      </c>
      <c r="D30" s="2" t="s">
        <v>10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237</v>
      </c>
      <c r="L30" s="2" t="s">
        <v>10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141</v>
      </c>
      <c r="D31" s="2" t="s">
        <v>10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224</v>
      </c>
      <c r="L31" s="2" t="s">
        <v>10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141</v>
      </c>
      <c r="D32" s="2" t="s">
        <v>10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231</v>
      </c>
      <c r="L32" s="2" t="s">
        <v>10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141</v>
      </c>
      <c r="D33" s="2" t="s">
        <v>10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226</v>
      </c>
      <c r="L33" s="2" t="s">
        <v>10</v>
      </c>
      <c r="M33" s="2">
        <f t="shared" si="2"/>
        <v>0</v>
      </c>
      <c r="N33" s="2" t="str">
        <f t="shared" ca="1" si="3"/>
        <v/>
      </c>
      <c r="O33" s="14"/>
      <c r="P33" s="2"/>
      <c r="Q33" s="2"/>
      <c r="R33" s="2"/>
      <c r="S33" s="2"/>
    </row>
    <row r="34" spans="2:19">
      <c r="B34" s="2">
        <f t="shared" si="4"/>
        <v>23</v>
      </c>
      <c r="C34" s="2">
        <v>149</v>
      </c>
      <c r="D34" s="2" t="s">
        <v>10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237</v>
      </c>
      <c r="L34" s="2" t="s">
        <v>10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175</v>
      </c>
      <c r="D35" s="2" t="s">
        <v>10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280</v>
      </c>
      <c r="L35" s="2" t="s">
        <v>10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175</v>
      </c>
      <c r="D36" s="2" t="s">
        <v>10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286</v>
      </c>
      <c r="L36" s="2" t="s">
        <v>10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154</v>
      </c>
      <c r="D37" s="2" t="s">
        <v>10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245</v>
      </c>
      <c r="L37" s="2" t="s">
        <v>10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144</v>
      </c>
      <c r="D38" s="2" t="s">
        <v>10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230</v>
      </c>
      <c r="L38" s="2" t="s">
        <v>10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144</v>
      </c>
      <c r="D39" s="2" t="s">
        <v>10</v>
      </c>
      <c r="E39" s="2">
        <f t="shared" si="0"/>
        <v>0</v>
      </c>
      <c r="F39" s="2"/>
      <c r="G39" s="2"/>
      <c r="J39" s="2">
        <f t="shared" si="5"/>
        <v>28</v>
      </c>
      <c r="K39" s="2">
        <v>230</v>
      </c>
      <c r="L39" s="2" t="s">
        <v>10</v>
      </c>
      <c r="M39" s="2">
        <f t="shared" si="2"/>
        <v>0</v>
      </c>
      <c r="N39" s="2"/>
      <c r="O39" s="2"/>
      <c r="P39" s="2"/>
      <c r="Q39" s="2"/>
      <c r="R39" s="2"/>
    </row>
    <row r="40" spans="2:19">
      <c r="D40" t="s">
        <v>11</v>
      </c>
      <c r="E40" t="s">
        <v>17</v>
      </c>
      <c r="L40" t="s">
        <v>11</v>
      </c>
      <c r="M40" t="s">
        <v>17</v>
      </c>
    </row>
    <row r="41" spans="2:19">
      <c r="B41" t="s">
        <v>4</v>
      </c>
      <c r="C41">
        <f>SUM(C12:C39)</f>
        <v>4156</v>
      </c>
      <c r="D41">
        <f>SUM(E12:E39)</f>
        <v>0</v>
      </c>
      <c r="E41" s="2">
        <f ca="1">SUM(F12:F39)</f>
        <v>1115</v>
      </c>
      <c r="J41" t="s">
        <v>4</v>
      </c>
      <c r="K41">
        <f>SUM(K12:K39)</f>
        <v>6647</v>
      </c>
      <c r="L41">
        <f>SUM(M12:M39)</f>
        <v>0</v>
      </c>
      <c r="M41" s="2">
        <f ca="1">SUM(N12:N39)</f>
        <v>1781</v>
      </c>
    </row>
    <row r="42" spans="2:19">
      <c r="B42" t="s">
        <v>5</v>
      </c>
      <c r="C42">
        <v>1725</v>
      </c>
      <c r="D42">
        <v>1725</v>
      </c>
      <c r="J42" t="s">
        <v>5</v>
      </c>
      <c r="K42">
        <v>2650</v>
      </c>
      <c r="L42">
        <v>2650</v>
      </c>
      <c r="O42">
        <f>K42/C42</f>
        <v>1.536231884057971</v>
      </c>
      <c r="P42">
        <f>K41/C41</f>
        <v>1.5993743984600577</v>
      </c>
    </row>
    <row r="43" spans="2:19">
      <c r="B43" t="s">
        <v>6</v>
      </c>
      <c r="C43">
        <v>250</v>
      </c>
      <c r="D43">
        <v>250</v>
      </c>
      <c r="J43" t="s">
        <v>6</v>
      </c>
      <c r="K43">
        <v>350</v>
      </c>
      <c r="L43">
        <v>350</v>
      </c>
    </row>
    <row r="44" spans="2:19">
      <c r="B44" t="s">
        <v>7</v>
      </c>
      <c r="C44">
        <f>C41*0.03</f>
        <v>124.67999999999999</v>
      </c>
      <c r="D44">
        <f>D41*0.03</f>
        <v>0</v>
      </c>
      <c r="J44" t="s">
        <v>7</v>
      </c>
      <c r="K44">
        <f>K41*0.03</f>
        <v>199.41</v>
      </c>
      <c r="L44">
        <f>L41*0.03</f>
        <v>0</v>
      </c>
    </row>
    <row r="45" spans="2:19">
      <c r="B45" t="s">
        <v>8</v>
      </c>
      <c r="C45">
        <f>C41-C42-C43-C44</f>
        <v>2056.3200000000002</v>
      </c>
      <c r="D45">
        <f>D41-D42-D43-D44</f>
        <v>-1975</v>
      </c>
      <c r="J45" t="s">
        <v>8</v>
      </c>
      <c r="K45">
        <f>K41-K42-K43-K44</f>
        <v>3447.59</v>
      </c>
      <c r="L45">
        <f>L41-L42-L43-L44</f>
        <v>-3000</v>
      </c>
    </row>
    <row r="51" spans="3:4">
      <c r="C51" s="10"/>
      <c r="D51" s="10"/>
    </row>
  </sheetData>
  <conditionalFormatting sqref="D12:E39">
    <cfRule type="expression" dxfId="43" priority="17">
      <formula>$D12="Y"</formula>
    </cfRule>
    <cfRule type="expression" dxfId="42" priority="18">
      <formula>$D12="N"</formula>
    </cfRule>
  </conditionalFormatting>
  <conditionalFormatting sqref="M12:M38 L12:L39">
    <cfRule type="expression" dxfId="41" priority="15">
      <formula>$L12="Y"</formula>
    </cfRule>
    <cfRule type="expression" dxfId="40" priority="16">
      <formula>$L12="N"</formula>
    </cfRule>
  </conditionalFormatting>
  <conditionalFormatting sqref="M41">
    <cfRule type="expression" dxfId="39" priority="13">
      <formula>$L41="Y"</formula>
    </cfRule>
    <cfRule type="expression" dxfId="38" priority="14">
      <formula>$L41="N"</formula>
    </cfRule>
  </conditionalFormatting>
  <conditionalFormatting sqref="D2:D4">
    <cfRule type="expression" dxfId="37" priority="11">
      <formula>$D2&gt;0</formula>
    </cfRule>
    <cfRule type="expression" dxfId="36" priority="12">
      <formula>$D2&lt;0</formula>
    </cfRule>
  </conditionalFormatting>
  <conditionalFormatting sqref="E41">
    <cfRule type="expression" dxfId="35" priority="9">
      <formula>$L41="Y"</formula>
    </cfRule>
    <cfRule type="expression" dxfId="34" priority="10">
      <formula>$L41="N"</formula>
    </cfRule>
  </conditionalFormatting>
  <conditionalFormatting sqref="M39">
    <cfRule type="expression" dxfId="33" priority="5">
      <formula>$L39="Y"</formula>
    </cfRule>
    <cfRule type="expression" dxfId="32" priority="6">
      <formula>$L39="N"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opLeftCell="A2" zoomScale="85" zoomScaleNormal="85" zoomScalePageLayoutView="85" workbookViewId="0">
      <selection activeCell="A5" sqref="A5:A32"/>
    </sheetView>
  </sheetViews>
  <sheetFormatPr baseColWidth="10" defaultRowHeight="15" x14ac:dyDescent="0"/>
  <sheetData>
    <row r="1" spans="1:22">
      <c r="A1" t="s">
        <v>15</v>
      </c>
    </row>
    <row r="2" spans="1:22">
      <c r="A2" t="s">
        <v>19</v>
      </c>
    </row>
    <row r="3" spans="1:22">
      <c r="A3" s="8"/>
      <c r="B3" s="6"/>
      <c r="C3" s="6"/>
      <c r="D3" s="8"/>
      <c r="E3" s="6"/>
      <c r="F3" s="6"/>
      <c r="G3" s="6"/>
    </row>
    <row r="4" spans="1:22">
      <c r="A4" s="9">
        <v>42652</v>
      </c>
      <c r="B4" s="9"/>
      <c r="C4" s="9"/>
      <c r="D4" s="9"/>
      <c r="E4" s="9"/>
      <c r="F4" s="9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163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175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139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127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127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168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177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133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180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141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141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141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149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154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16</v>
      </c>
      <c r="B37" s="6"/>
      <c r="C37" s="6"/>
      <c r="D37" s="6"/>
      <c r="E37" s="6"/>
      <c r="F37" s="6"/>
      <c r="G37" s="6"/>
      <c r="H37" s="6"/>
    </row>
    <row r="38" spans="1:22">
      <c r="A38" s="2" t="s">
        <v>20</v>
      </c>
      <c r="B38" s="2"/>
      <c r="C38" s="2"/>
      <c r="D38" s="2"/>
      <c r="E38" s="2"/>
      <c r="F38" s="2"/>
      <c r="G38" s="2"/>
      <c r="H38" s="2"/>
    </row>
    <row r="39" spans="1:22">
      <c r="A39" s="2" t="s">
        <v>21</v>
      </c>
      <c r="B39" s="2"/>
      <c r="C39" s="2"/>
      <c r="D39" s="2"/>
      <c r="E39" s="2"/>
      <c r="F39" s="2"/>
      <c r="G39" s="2"/>
      <c r="H39" s="2"/>
    </row>
    <row r="40" spans="1:22">
      <c r="A40" s="9">
        <v>42652</v>
      </c>
      <c r="B40" s="9"/>
      <c r="C40" s="6"/>
      <c r="D40" s="6"/>
      <c r="E40" s="9"/>
      <c r="F40" s="9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189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221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261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279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222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203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203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203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228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268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283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232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212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212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212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231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275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287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237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224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231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226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237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280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286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230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"/>
  <sheetViews>
    <sheetView showGridLines="0" showRowColHeaders="0" zoomScale="85" zoomScaleNormal="85" zoomScalePageLayoutView="85" workbookViewId="0">
      <selection activeCell="K12" sqref="K12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3" t="s">
        <v>15</v>
      </c>
      <c r="K1" s="13" t="s">
        <v>16</v>
      </c>
    </row>
    <row r="2" spans="2:21" ht="25">
      <c r="B2" s="4" t="s">
        <v>13</v>
      </c>
      <c r="D2" s="5">
        <f>D48+L48</f>
        <v>-4975</v>
      </c>
      <c r="G2" s="4" t="s">
        <v>22</v>
      </c>
      <c r="I2" s="11">
        <f>COUNTIF(D12:D42,"Y")/COUNT(C12:C42)</f>
        <v>0</v>
      </c>
      <c r="J2" s="1"/>
      <c r="K2" s="4" t="s">
        <v>22</v>
      </c>
      <c r="M2" s="11">
        <f>COUNTIF(L12:L42,"Y")/COUNT(K12:K42)</f>
        <v>0</v>
      </c>
      <c r="O2" t="s">
        <v>25</v>
      </c>
    </row>
    <row r="3" spans="2:21" ht="25">
      <c r="B3" s="4" t="s">
        <v>14</v>
      </c>
      <c r="D3" s="5">
        <f>C48+K48</f>
        <v>8210.2100000000009</v>
      </c>
      <c r="G3" s="4" t="s">
        <v>23</v>
      </c>
      <c r="I3" s="12">
        <f>AVERAGE(C12:C42)</f>
        <v>168.96774193548387</v>
      </c>
      <c r="J3" s="1"/>
      <c r="K3" s="4" t="s">
        <v>23</v>
      </c>
      <c r="M3" s="12">
        <f>AVERAGE(K12:K42)</f>
        <v>269.51612903225805</v>
      </c>
      <c r="O3" t="s">
        <v>26</v>
      </c>
    </row>
    <row r="4" spans="2:21" ht="25">
      <c r="B4" s="4" t="s">
        <v>18</v>
      </c>
      <c r="D4" s="5">
        <f ca="1">D3-E44-M44</f>
        <v>4878.2100000000009</v>
      </c>
      <c r="G4" s="4" t="s">
        <v>24</v>
      </c>
      <c r="I4" s="12">
        <f>I3*I2</f>
        <v>0</v>
      </c>
      <c r="J4" s="1"/>
      <c r="K4" s="4" t="s">
        <v>24</v>
      </c>
      <c r="M4" s="12">
        <f>M3*M2</f>
        <v>0</v>
      </c>
      <c r="O4" t="s">
        <v>27</v>
      </c>
    </row>
    <row r="9" spans="2:21" ht="25">
      <c r="B9" s="1" t="s">
        <v>0</v>
      </c>
      <c r="J9" s="1" t="s">
        <v>1</v>
      </c>
    </row>
    <row r="10" spans="2:21" ht="15" customHeight="1">
      <c r="B10" s="1"/>
      <c r="J10" s="1"/>
    </row>
    <row r="11" spans="2:21">
      <c r="B11" s="3" t="s">
        <v>2</v>
      </c>
      <c r="C11" s="3" t="s">
        <v>3</v>
      </c>
      <c r="D11" s="3" t="s">
        <v>9</v>
      </c>
      <c r="E11" s="3" t="s">
        <v>12</v>
      </c>
      <c r="F11" s="6"/>
      <c r="G11" s="6"/>
      <c r="J11" s="3" t="s">
        <v>2</v>
      </c>
      <c r="K11" s="3" t="s">
        <v>3</v>
      </c>
      <c r="L11" s="3" t="s">
        <v>9</v>
      </c>
      <c r="M11" s="3" t="s">
        <v>12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144</v>
      </c>
      <c r="D12" s="2" t="s">
        <v>10</v>
      </c>
      <c r="E12" s="2">
        <f>IF(D12="Y",C12,0)</f>
        <v>0</v>
      </c>
      <c r="F12" s="2">
        <f ca="1">IF(B12&lt;$Q$14,IF(D12="Y",0,C12),"")</f>
        <v>144</v>
      </c>
      <c r="G12" s="2"/>
      <c r="J12" s="2">
        <v>1</v>
      </c>
      <c r="K12" s="2">
        <v>238</v>
      </c>
      <c r="L12" s="2" t="s">
        <v>10</v>
      </c>
      <c r="M12" s="2">
        <f>IF(L12="Y",K12,0)</f>
        <v>0</v>
      </c>
      <c r="N12" s="2">
        <f ca="1">IF(J12&lt;$Q$14,IF(L12="Y",0,K12),"")</f>
        <v>238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154</v>
      </c>
      <c r="D13" s="2" t="s">
        <v>10</v>
      </c>
      <c r="E13" s="2">
        <f t="shared" ref="E13:E42" si="0">IF(D13="Y",C13,0)</f>
        <v>0</v>
      </c>
      <c r="F13" s="2">
        <f t="shared" ref="F13:F40" ca="1" si="1">IF(B13&lt;$Q$14,IF(D13="Y",0,C13),"")</f>
        <v>154</v>
      </c>
      <c r="G13" s="2"/>
      <c r="J13" s="2">
        <f>J12+1</f>
        <v>2</v>
      </c>
      <c r="K13" s="2">
        <v>246</v>
      </c>
      <c r="L13" s="2" t="s">
        <v>10</v>
      </c>
      <c r="M13" s="2">
        <f t="shared" ref="M13:M42" si="2">IF(L13="Y",K13,0)</f>
        <v>0</v>
      </c>
      <c r="N13" s="2">
        <f t="shared" ref="N13:N40" ca="1" si="3">IF(J13&lt;$Q$14,IF(L13="Y",0,K13),"")</f>
        <v>246</v>
      </c>
      <c r="O13" s="2"/>
      <c r="P13" s="2"/>
      <c r="Q13" s="7">
        <f ca="1">TODAY()</f>
        <v>42652</v>
      </c>
      <c r="R13" s="2"/>
      <c r="S13" s="2"/>
      <c r="U13" s="10"/>
    </row>
    <row r="14" spans="2:21">
      <c r="B14" s="2">
        <f t="shared" ref="B14:B42" si="4">B13+1</f>
        <v>3</v>
      </c>
      <c r="C14" s="2">
        <v>173</v>
      </c>
      <c r="D14" s="2" t="s">
        <v>10</v>
      </c>
      <c r="E14" s="2">
        <f t="shared" si="0"/>
        <v>0</v>
      </c>
      <c r="F14" s="2">
        <f t="shared" ca="1" si="1"/>
        <v>173</v>
      </c>
      <c r="G14" s="2"/>
      <c r="I14">
        <v>5</v>
      </c>
      <c r="J14" s="2">
        <f t="shared" ref="J14:J42" si="5">J13+1</f>
        <v>3</v>
      </c>
      <c r="K14" s="2">
        <v>274</v>
      </c>
      <c r="L14" s="2" t="s">
        <v>10</v>
      </c>
      <c r="M14" s="2">
        <f t="shared" si="2"/>
        <v>0</v>
      </c>
      <c r="N14" s="2">
        <f t="shared" ca="1" si="3"/>
        <v>274</v>
      </c>
      <c r="O14" s="2"/>
      <c r="P14" s="2"/>
      <c r="Q14" s="2">
        <f ca="1">DAY(Q13)</f>
        <v>9</v>
      </c>
      <c r="R14" s="2"/>
      <c r="S14" s="2"/>
      <c r="U14" s="10"/>
    </row>
    <row r="15" spans="2:21">
      <c r="B15" s="2">
        <f t="shared" si="4"/>
        <v>4</v>
      </c>
      <c r="C15" s="2">
        <v>186</v>
      </c>
      <c r="D15" s="2" t="s">
        <v>10</v>
      </c>
      <c r="E15" s="2">
        <f t="shared" si="0"/>
        <v>0</v>
      </c>
      <c r="F15" s="2">
        <f t="shared" ca="1" si="1"/>
        <v>186</v>
      </c>
      <c r="G15" s="2"/>
      <c r="J15" s="2">
        <f t="shared" si="5"/>
        <v>4</v>
      </c>
      <c r="K15" s="2">
        <v>294</v>
      </c>
      <c r="L15" s="2" t="s">
        <v>10</v>
      </c>
      <c r="M15" s="2">
        <f t="shared" si="2"/>
        <v>0</v>
      </c>
      <c r="N15" s="2">
        <f t="shared" ca="1" si="3"/>
        <v>294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158</v>
      </c>
      <c r="D16" s="2" t="s">
        <v>10</v>
      </c>
      <c r="E16" s="2">
        <f t="shared" si="0"/>
        <v>0</v>
      </c>
      <c r="F16" s="2">
        <f t="shared" ca="1" si="1"/>
        <v>158</v>
      </c>
      <c r="G16" s="2"/>
      <c r="J16" s="2">
        <f t="shared" si="5"/>
        <v>5</v>
      </c>
      <c r="K16" s="2">
        <v>253</v>
      </c>
      <c r="L16" s="2" t="s">
        <v>10</v>
      </c>
      <c r="M16" s="2">
        <f t="shared" si="2"/>
        <v>0</v>
      </c>
      <c r="N16" s="2">
        <f t="shared" ca="1" si="3"/>
        <v>253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158</v>
      </c>
      <c r="D17" s="2" t="s">
        <v>10</v>
      </c>
      <c r="E17" s="2">
        <f t="shared" si="0"/>
        <v>0</v>
      </c>
      <c r="F17" s="2">
        <f t="shared" ca="1" si="1"/>
        <v>158</v>
      </c>
      <c r="G17" s="2"/>
      <c r="J17" s="2">
        <f t="shared" si="5"/>
        <v>6</v>
      </c>
      <c r="K17" s="2">
        <v>246</v>
      </c>
      <c r="L17" s="2" t="s">
        <v>10</v>
      </c>
      <c r="M17" s="2">
        <f t="shared" si="2"/>
        <v>0</v>
      </c>
      <c r="N17" s="2">
        <f t="shared" ca="1" si="3"/>
        <v>246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158</v>
      </c>
      <c r="D18" s="2" t="s">
        <v>10</v>
      </c>
      <c r="E18" s="2">
        <f t="shared" si="0"/>
        <v>0</v>
      </c>
      <c r="F18" s="2">
        <f t="shared" ca="1" si="1"/>
        <v>158</v>
      </c>
      <c r="G18" s="2"/>
      <c r="J18" s="2">
        <f t="shared" si="5"/>
        <v>7</v>
      </c>
      <c r="K18" s="2">
        <v>246</v>
      </c>
      <c r="L18" s="2" t="s">
        <v>10</v>
      </c>
      <c r="M18" s="2">
        <f t="shared" si="2"/>
        <v>0</v>
      </c>
      <c r="N18" s="2">
        <f t="shared" ca="1" si="3"/>
        <v>246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158</v>
      </c>
      <c r="D19" s="2" t="s">
        <v>10</v>
      </c>
      <c r="E19" s="2">
        <f t="shared" si="0"/>
        <v>0</v>
      </c>
      <c r="F19" s="2">
        <f t="shared" ca="1" si="1"/>
        <v>158</v>
      </c>
      <c r="G19" s="2"/>
      <c r="J19" s="2">
        <f t="shared" si="5"/>
        <v>8</v>
      </c>
      <c r="K19" s="2">
        <v>246</v>
      </c>
      <c r="L19" s="2" t="s">
        <v>10</v>
      </c>
      <c r="M19" s="2">
        <f t="shared" si="2"/>
        <v>0</v>
      </c>
      <c r="N19" s="2">
        <f t="shared" ca="1" si="3"/>
        <v>246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158</v>
      </c>
      <c r="D20" s="2" t="s">
        <v>10</v>
      </c>
      <c r="E20" s="2">
        <f t="shared" si="0"/>
        <v>0</v>
      </c>
      <c r="F20" s="2" t="str">
        <f t="shared" ca="1" si="1"/>
        <v/>
      </c>
      <c r="G20" s="2"/>
      <c r="J20" s="2">
        <f t="shared" si="5"/>
        <v>9</v>
      </c>
      <c r="K20" s="2">
        <v>253</v>
      </c>
      <c r="L20" s="2" t="s">
        <v>10</v>
      </c>
      <c r="M20" s="2">
        <f t="shared" si="2"/>
        <v>0</v>
      </c>
      <c r="N20" s="2" t="str">
        <f t="shared" ca="1" si="3"/>
        <v/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185</v>
      </c>
      <c r="D21" s="2" t="s">
        <v>10</v>
      </c>
      <c r="E21" s="2">
        <f t="shared" si="0"/>
        <v>0</v>
      </c>
      <c r="F21" s="2" t="str">
        <f t="shared" ca="1" si="1"/>
        <v/>
      </c>
      <c r="G21" s="2"/>
      <c r="J21" s="2">
        <f t="shared" si="5"/>
        <v>10</v>
      </c>
      <c r="K21" s="2">
        <v>296</v>
      </c>
      <c r="L21" s="2" t="s">
        <v>10</v>
      </c>
      <c r="M21" s="2">
        <f t="shared" si="2"/>
        <v>0</v>
      </c>
      <c r="N21" s="2" t="str">
        <f t="shared" ca="1" si="3"/>
        <v/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191</v>
      </c>
      <c r="D22" s="2" t="s">
        <v>10</v>
      </c>
      <c r="E22" s="2">
        <f t="shared" si="0"/>
        <v>0</v>
      </c>
      <c r="F22" s="2" t="str">
        <f t="shared" ca="1" si="1"/>
        <v/>
      </c>
      <c r="G22" s="2"/>
      <c r="J22" s="2">
        <f t="shared" si="5"/>
        <v>11</v>
      </c>
      <c r="K22" s="2">
        <v>306</v>
      </c>
      <c r="L22" s="2" t="s">
        <v>10</v>
      </c>
      <c r="M22" s="2">
        <f t="shared" si="2"/>
        <v>0</v>
      </c>
      <c r="N22" s="2" t="str">
        <f t="shared" ca="1" si="3"/>
        <v/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161</v>
      </c>
      <c r="D23" s="2" t="s">
        <v>10</v>
      </c>
      <c r="E23" s="2">
        <f t="shared" si="0"/>
        <v>0</v>
      </c>
      <c r="F23" s="2" t="str">
        <f t="shared" ca="1" si="1"/>
        <v/>
      </c>
      <c r="G23" s="2"/>
      <c r="J23" s="2">
        <f t="shared" si="5"/>
        <v>12</v>
      </c>
      <c r="K23" s="2">
        <v>257</v>
      </c>
      <c r="L23" s="2" t="s">
        <v>10</v>
      </c>
      <c r="M23" s="2">
        <f t="shared" si="2"/>
        <v>0</v>
      </c>
      <c r="N23" s="2" t="str">
        <f t="shared" ca="1" si="3"/>
        <v/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161</v>
      </c>
      <c r="D24" s="2" t="s">
        <v>10</v>
      </c>
      <c r="E24" s="2">
        <f t="shared" si="0"/>
        <v>0</v>
      </c>
      <c r="F24" s="2" t="str">
        <f t="shared" ca="1" si="1"/>
        <v/>
      </c>
      <c r="G24" s="2"/>
      <c r="J24" s="2">
        <f t="shared" si="5"/>
        <v>13</v>
      </c>
      <c r="K24" s="2">
        <v>257</v>
      </c>
      <c r="L24" s="2" t="s">
        <v>10</v>
      </c>
      <c r="M24" s="2">
        <f t="shared" si="2"/>
        <v>0</v>
      </c>
      <c r="N24" s="2" t="str">
        <f t="shared" ca="1" si="3"/>
        <v/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161</v>
      </c>
      <c r="D25" s="2" t="s">
        <v>10</v>
      </c>
      <c r="E25" s="2">
        <f t="shared" si="0"/>
        <v>0</v>
      </c>
      <c r="F25" s="2" t="str">
        <f t="shared" ca="1" si="1"/>
        <v/>
      </c>
      <c r="G25" s="2"/>
      <c r="J25" s="2">
        <f t="shared" si="5"/>
        <v>14</v>
      </c>
      <c r="K25" s="2">
        <v>257</v>
      </c>
      <c r="L25" s="2" t="s">
        <v>10</v>
      </c>
      <c r="M25" s="2">
        <f t="shared" si="2"/>
        <v>0</v>
      </c>
      <c r="N25" s="2" t="str">
        <f t="shared" ca="1" si="3"/>
        <v/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161</v>
      </c>
      <c r="D26" s="2" t="s">
        <v>10</v>
      </c>
      <c r="E26" s="2">
        <f t="shared" si="0"/>
        <v>0</v>
      </c>
      <c r="F26" s="2" t="str">
        <f t="shared" ca="1" si="1"/>
        <v/>
      </c>
      <c r="G26" s="2"/>
      <c r="J26" s="2">
        <f t="shared" si="5"/>
        <v>15</v>
      </c>
      <c r="K26" s="2">
        <v>257</v>
      </c>
      <c r="L26" s="2" t="s">
        <v>10</v>
      </c>
      <c r="M26" s="2">
        <f t="shared" si="2"/>
        <v>0</v>
      </c>
      <c r="N26" s="2" t="str">
        <f t="shared" ca="1" si="3"/>
        <v/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161</v>
      </c>
      <c r="D27" s="2" t="s">
        <v>10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262</v>
      </c>
      <c r="L27" s="2" t="s">
        <v>10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189</v>
      </c>
      <c r="D28" s="2" t="s">
        <v>10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301</v>
      </c>
      <c r="L28" s="2" t="s">
        <v>10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200</v>
      </c>
      <c r="D29" s="2" t="s">
        <v>10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319</v>
      </c>
      <c r="L29" s="2" t="s">
        <v>10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166</v>
      </c>
      <c r="D30" s="2" t="s">
        <v>10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265</v>
      </c>
      <c r="L30" s="2" t="s">
        <v>10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160</v>
      </c>
      <c r="D31" s="2" t="s">
        <v>10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255</v>
      </c>
      <c r="L31" s="2" t="s">
        <v>10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160</v>
      </c>
      <c r="D32" s="2" t="s">
        <v>10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255</v>
      </c>
      <c r="L32" s="2" t="s">
        <v>10</v>
      </c>
      <c r="M32" s="2">
        <f t="shared" si="2"/>
        <v>0</v>
      </c>
      <c r="N32" s="2" t="str">
        <f t="shared" ca="1" si="3"/>
        <v/>
      </c>
      <c r="O32" s="2"/>
      <c r="P32" s="2"/>
      <c r="Q32" s="2"/>
      <c r="R32" s="2"/>
      <c r="S32" s="2"/>
    </row>
    <row r="33" spans="2:19">
      <c r="B33" s="2">
        <f t="shared" si="4"/>
        <v>22</v>
      </c>
      <c r="C33" s="2">
        <v>160</v>
      </c>
      <c r="D33" s="2" t="s">
        <v>10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255</v>
      </c>
      <c r="L33" s="2" t="s">
        <v>10</v>
      </c>
      <c r="M33" s="2">
        <f t="shared" si="2"/>
        <v>0</v>
      </c>
      <c r="N33" s="2" t="str">
        <f t="shared" ca="1" si="3"/>
        <v/>
      </c>
      <c r="O33" s="14"/>
      <c r="P33" s="2"/>
      <c r="Q33" s="2"/>
      <c r="R33" s="2"/>
      <c r="S33" s="2"/>
    </row>
    <row r="34" spans="2:19">
      <c r="B34" s="2">
        <f t="shared" si="4"/>
        <v>23</v>
      </c>
      <c r="C34" s="2">
        <v>166</v>
      </c>
      <c r="D34" s="2" t="s">
        <v>10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264</v>
      </c>
      <c r="L34" s="2" t="s">
        <v>10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187</v>
      </c>
      <c r="D35" s="2" t="s">
        <v>10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299</v>
      </c>
      <c r="L35" s="2" t="s">
        <v>10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195</v>
      </c>
      <c r="D36" s="2" t="s">
        <v>10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311</v>
      </c>
      <c r="L36" s="2" t="s">
        <v>10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171</v>
      </c>
      <c r="D37" s="2" t="s">
        <v>10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273</v>
      </c>
      <c r="L37" s="2" t="s">
        <v>10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  <c r="S37" s="2"/>
    </row>
    <row r="38" spans="2:19">
      <c r="B38" s="2">
        <f t="shared" si="4"/>
        <v>27</v>
      </c>
      <c r="C38" s="2">
        <v>171</v>
      </c>
      <c r="D38" s="2" t="s">
        <v>10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267</v>
      </c>
      <c r="L38" s="2" t="s">
        <v>10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164</v>
      </c>
      <c r="D39" s="2" t="s">
        <v>10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267</v>
      </c>
      <c r="L39" s="2" t="s">
        <v>10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164</v>
      </c>
      <c r="D40" s="2" t="s">
        <v>10</v>
      </c>
      <c r="E40" s="2">
        <f t="shared" si="0"/>
        <v>0</v>
      </c>
      <c r="F40" s="2" t="str">
        <f t="shared" ca="1" si="1"/>
        <v/>
      </c>
      <c r="G40" s="2"/>
      <c r="J40" s="2">
        <f t="shared" si="5"/>
        <v>29</v>
      </c>
      <c r="K40" s="2">
        <v>267</v>
      </c>
      <c r="L40" s="2" t="s">
        <v>10</v>
      </c>
      <c r="M40" s="2">
        <f t="shared" si="2"/>
        <v>0</v>
      </c>
      <c r="N40" s="2" t="str">
        <f t="shared" ca="1" si="3"/>
        <v/>
      </c>
      <c r="O40" s="2"/>
      <c r="P40" s="2"/>
      <c r="Q40" s="2"/>
      <c r="R40" s="2"/>
    </row>
    <row r="41" spans="2:19">
      <c r="B41" s="2">
        <f t="shared" si="4"/>
        <v>30</v>
      </c>
      <c r="C41" s="2">
        <v>164</v>
      </c>
      <c r="D41" s="2" t="s">
        <v>10</v>
      </c>
      <c r="E41" s="2">
        <f t="shared" si="0"/>
        <v>0</v>
      </c>
      <c r="F41" s="2"/>
      <c r="G41" s="2"/>
      <c r="J41" s="2">
        <f t="shared" si="5"/>
        <v>30</v>
      </c>
      <c r="K41" s="2">
        <v>267</v>
      </c>
      <c r="L41" s="2" t="s">
        <v>10</v>
      </c>
      <c r="M41" s="2">
        <f t="shared" si="2"/>
        <v>0</v>
      </c>
      <c r="N41" s="2"/>
      <c r="O41" s="2"/>
      <c r="P41" s="2"/>
      <c r="Q41" s="2"/>
      <c r="R41" s="2"/>
    </row>
    <row r="42" spans="2:19">
      <c r="B42" s="2">
        <f t="shared" si="4"/>
        <v>31</v>
      </c>
      <c r="C42" s="2">
        <v>193</v>
      </c>
      <c r="D42" s="2" t="s">
        <v>10</v>
      </c>
      <c r="E42" s="2">
        <f t="shared" si="0"/>
        <v>0</v>
      </c>
      <c r="F42" s="2"/>
      <c r="G42" s="2"/>
      <c r="J42" s="2">
        <f t="shared" si="5"/>
        <v>31</v>
      </c>
      <c r="K42" s="2">
        <v>302</v>
      </c>
      <c r="L42" s="2" t="s">
        <v>10</v>
      </c>
      <c r="M42" s="2">
        <f t="shared" si="2"/>
        <v>0</v>
      </c>
      <c r="N42" s="2"/>
      <c r="O42" s="2"/>
      <c r="P42" s="2"/>
      <c r="Q42" s="2"/>
      <c r="R42" s="2"/>
    </row>
    <row r="43" spans="2:19">
      <c r="D43" t="s">
        <v>11</v>
      </c>
      <c r="E43" t="s">
        <v>17</v>
      </c>
      <c r="L43" t="s">
        <v>11</v>
      </c>
      <c r="M43" t="s">
        <v>17</v>
      </c>
    </row>
    <row r="44" spans="2:19">
      <c r="B44" t="s">
        <v>4</v>
      </c>
      <c r="C44">
        <f>SUM(C12:C42)</f>
        <v>5238</v>
      </c>
      <c r="D44">
        <f>SUM(E12:E42)</f>
        <v>0</v>
      </c>
      <c r="E44" s="2">
        <f ca="1">SUM(F12:F42)</f>
        <v>1289</v>
      </c>
      <c r="J44" t="s">
        <v>4</v>
      </c>
      <c r="K44">
        <f>SUM(K12:K42)</f>
        <v>8355</v>
      </c>
      <c r="L44">
        <f>SUM(M12:M42)</f>
        <v>0</v>
      </c>
      <c r="M44" s="2">
        <f ca="1">SUM(N12:N42)</f>
        <v>2043</v>
      </c>
    </row>
    <row r="45" spans="2:19">
      <c r="B45" t="s">
        <v>5</v>
      </c>
      <c r="C45">
        <v>1725</v>
      </c>
      <c r="D45">
        <v>1725</v>
      </c>
      <c r="J45" t="s">
        <v>5</v>
      </c>
      <c r="K45">
        <v>2650</v>
      </c>
      <c r="L45">
        <v>2650</v>
      </c>
      <c r="O45">
        <f>K45/C45</f>
        <v>1.536231884057971</v>
      </c>
      <c r="P45">
        <f>K44/C44</f>
        <v>1.5950744558991983</v>
      </c>
    </row>
    <row r="46" spans="2:19">
      <c r="B46" t="s">
        <v>6</v>
      </c>
      <c r="C46">
        <v>250</v>
      </c>
      <c r="D46">
        <v>250</v>
      </c>
      <c r="J46" t="s">
        <v>6</v>
      </c>
      <c r="K46">
        <v>350</v>
      </c>
      <c r="L46">
        <v>350</v>
      </c>
    </row>
    <row r="47" spans="2:19">
      <c r="B47" t="s">
        <v>7</v>
      </c>
      <c r="C47">
        <f>C44*0.03</f>
        <v>157.13999999999999</v>
      </c>
      <c r="D47">
        <f>D44*0.03</f>
        <v>0</v>
      </c>
      <c r="J47" t="s">
        <v>7</v>
      </c>
      <c r="K47">
        <f>K44*0.03</f>
        <v>250.64999999999998</v>
      </c>
      <c r="L47">
        <f>L44*0.03</f>
        <v>0</v>
      </c>
    </row>
    <row r="48" spans="2:19">
      <c r="B48" t="s">
        <v>8</v>
      </c>
      <c r="C48">
        <f>C44-C45-C46-C47</f>
        <v>3105.86</v>
      </c>
      <c r="D48">
        <f>D44-D45-D46-D47</f>
        <v>-1975</v>
      </c>
      <c r="J48" t="s">
        <v>8</v>
      </c>
      <c r="K48">
        <f>K44-K45-K46-K47</f>
        <v>5104.3500000000004</v>
      </c>
      <c r="L48">
        <f>L44-L45-L46-L47</f>
        <v>-3000</v>
      </c>
    </row>
    <row r="54" spans="3:4">
      <c r="C54" s="10"/>
      <c r="D54" s="10"/>
    </row>
  </sheetData>
  <conditionalFormatting sqref="E12:E42">
    <cfRule type="expression" dxfId="31" priority="17">
      <formula>$D12="Y"</formula>
    </cfRule>
    <cfRule type="expression" dxfId="30" priority="18">
      <formula>$D12="N"</formula>
    </cfRule>
  </conditionalFormatting>
  <conditionalFormatting sqref="M12:M40">
    <cfRule type="expression" dxfId="29" priority="15">
      <formula>$L12="Y"</formula>
    </cfRule>
    <cfRule type="expression" dxfId="28" priority="16">
      <formula>$L12="N"</formula>
    </cfRule>
  </conditionalFormatting>
  <conditionalFormatting sqref="M44">
    <cfRule type="expression" dxfId="27" priority="13">
      <formula>$L44="Y"</formula>
    </cfRule>
    <cfRule type="expression" dxfId="26" priority="14">
      <formula>$L44="N"</formula>
    </cfRule>
  </conditionalFormatting>
  <conditionalFormatting sqref="D2:D4">
    <cfRule type="expression" dxfId="25" priority="11">
      <formula>$D2&gt;0</formula>
    </cfRule>
    <cfRule type="expression" dxfId="24" priority="12">
      <formula>$D2&lt;0</formula>
    </cfRule>
  </conditionalFormatting>
  <conditionalFormatting sqref="E44">
    <cfRule type="expression" dxfId="23" priority="9">
      <formula>$L44="Y"</formula>
    </cfRule>
    <cfRule type="expression" dxfId="22" priority="10">
      <formula>$L44="N"</formula>
    </cfRule>
  </conditionalFormatting>
  <conditionalFormatting sqref="M41">
    <cfRule type="expression" dxfId="21" priority="7">
      <formula>$L41="Y"</formula>
    </cfRule>
    <cfRule type="expression" dxfId="20" priority="8">
      <formula>$L41="N"</formula>
    </cfRule>
  </conditionalFormatting>
  <conditionalFormatting sqref="M42">
    <cfRule type="expression" dxfId="19" priority="5">
      <formula>$L42="Y"</formula>
    </cfRule>
    <cfRule type="expression" dxfId="18" priority="6">
      <formula>$L42="N"</formula>
    </cfRule>
  </conditionalFormatting>
  <conditionalFormatting sqref="D12:D42">
    <cfRule type="expression" dxfId="17" priority="3">
      <formula>$D12="Y"</formula>
    </cfRule>
    <cfRule type="expression" dxfId="16" priority="4">
      <formula>$D12="N"</formula>
    </cfRule>
  </conditionalFormatting>
  <conditionalFormatting sqref="L12:L42">
    <cfRule type="expression" dxfId="15" priority="1">
      <formula>$L12="Y"</formula>
    </cfRule>
    <cfRule type="expression" dxfId="14" priority="2">
      <formula>$L12="N"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85" zoomScaleNormal="85" zoomScalePageLayoutView="85" workbookViewId="0">
      <selection activeCell="K12" sqref="K12"/>
    </sheetView>
  </sheetViews>
  <sheetFormatPr baseColWidth="10" defaultRowHeight="15" x14ac:dyDescent="0"/>
  <sheetData>
    <row r="1" spans="1:22">
      <c r="A1" t="s">
        <v>15</v>
      </c>
    </row>
    <row r="2" spans="1:22">
      <c r="A2" t="s">
        <v>19</v>
      </c>
    </row>
    <row r="3" spans="1:22">
      <c r="A3" s="8"/>
      <c r="B3" s="6"/>
      <c r="C3" s="6"/>
      <c r="D3" s="8"/>
      <c r="E3" s="6"/>
      <c r="F3" s="6"/>
      <c r="G3" s="6"/>
    </row>
    <row r="4" spans="1:22">
      <c r="A4" s="9">
        <v>42652</v>
      </c>
      <c r="B4" s="9"/>
      <c r="C4" s="9"/>
      <c r="D4" s="9"/>
      <c r="E4" s="9"/>
      <c r="F4" s="9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154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173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186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158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158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158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158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158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185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191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161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161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161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161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189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200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166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160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160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187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195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171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171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164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v>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v>164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>
        <v>193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16</v>
      </c>
      <c r="B37" s="6"/>
      <c r="C37" s="6"/>
      <c r="D37" s="6"/>
      <c r="E37" s="6"/>
      <c r="F37" s="6"/>
      <c r="G37" s="6"/>
      <c r="H37" s="6"/>
    </row>
    <row r="38" spans="1:22">
      <c r="A38" s="2" t="s">
        <v>20</v>
      </c>
      <c r="B38" s="2"/>
      <c r="C38" s="2"/>
      <c r="D38" s="2"/>
      <c r="E38" s="2"/>
      <c r="F38" s="2"/>
      <c r="G38" s="2"/>
      <c r="H38" s="2"/>
    </row>
    <row r="39" spans="1:22">
      <c r="A39" s="2" t="s">
        <v>21</v>
      </c>
      <c r="B39" s="2"/>
      <c r="C39" s="2"/>
      <c r="D39" s="2"/>
      <c r="E39" s="2"/>
      <c r="F39" s="2"/>
      <c r="G39" s="2"/>
      <c r="H39" s="2"/>
    </row>
    <row r="40" spans="1:22">
      <c r="A40" s="9">
        <v>42652</v>
      </c>
      <c r="B40" s="9"/>
      <c r="C40" s="6"/>
      <c r="D40" s="6"/>
      <c r="E40" s="9"/>
      <c r="F40" s="9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238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246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274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294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253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246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246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246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253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296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306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257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257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257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257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262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301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319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255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255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264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299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311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267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267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v>267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v>267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>
        <v>302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showGridLines="0" showRowColHeaders="0" zoomScale="85" zoomScaleNormal="85" zoomScalePageLayoutView="85" workbookViewId="0">
      <selection activeCell="C38" sqref="C38"/>
    </sheetView>
  </sheetViews>
  <sheetFormatPr baseColWidth="10" defaultRowHeight="15" x14ac:dyDescent="0"/>
  <cols>
    <col min="1" max="1" width="2.1640625" customWidth="1"/>
    <col min="2" max="2" width="13.83203125" bestFit="1" customWidth="1"/>
    <col min="4" max="4" width="12.1640625" bestFit="1" customWidth="1"/>
    <col min="10" max="10" width="13.83203125" bestFit="1" customWidth="1"/>
    <col min="12" max="12" width="12.1640625" bestFit="1" customWidth="1"/>
  </cols>
  <sheetData>
    <row r="1" spans="2:21">
      <c r="G1" s="13" t="s">
        <v>15</v>
      </c>
      <c r="K1" s="13" t="s">
        <v>16</v>
      </c>
    </row>
    <row r="2" spans="2:21" ht="25">
      <c r="B2" s="4" t="s">
        <v>13</v>
      </c>
      <c r="D2" s="5">
        <f>D47+L47</f>
        <v>-4975</v>
      </c>
      <c r="G2" s="4" t="s">
        <v>22</v>
      </c>
      <c r="I2" s="11">
        <f>COUNTIF(D12:D41,"Y")/COUNT(C12:C41)</f>
        <v>0</v>
      </c>
      <c r="J2" s="1"/>
      <c r="K2" s="4" t="s">
        <v>22</v>
      </c>
      <c r="M2" s="11">
        <f>COUNTIF(L12:L41,"Y")/COUNT(K12:K41)</f>
        <v>0</v>
      </c>
      <c r="O2" t="s">
        <v>25</v>
      </c>
    </row>
    <row r="3" spans="2:21" ht="25">
      <c r="B3" s="4" t="s">
        <v>14</v>
      </c>
      <c r="D3" s="5">
        <f>C47+K47</f>
        <v>8697.15</v>
      </c>
      <c r="G3" s="4" t="s">
        <v>23</v>
      </c>
      <c r="I3" s="12">
        <f>AVERAGE(C12:C41)</f>
        <v>181.53333333333333</v>
      </c>
      <c r="J3" s="1"/>
      <c r="K3" s="4" t="s">
        <v>23</v>
      </c>
      <c r="M3" s="12">
        <f>AVERAGE(K12:K41)</f>
        <v>288.3</v>
      </c>
      <c r="O3" t="s">
        <v>26</v>
      </c>
    </row>
    <row r="4" spans="2:21" ht="25">
      <c r="B4" s="4" t="s">
        <v>18</v>
      </c>
      <c r="D4" s="5">
        <f ca="1">D3-E43-M43</f>
        <v>4967.1499999999996</v>
      </c>
      <c r="G4" s="4" t="s">
        <v>24</v>
      </c>
      <c r="I4" s="12">
        <f>I3*I2</f>
        <v>0</v>
      </c>
      <c r="J4" s="1"/>
      <c r="K4" s="4" t="s">
        <v>24</v>
      </c>
      <c r="M4" s="12">
        <f>M3*M2</f>
        <v>0</v>
      </c>
      <c r="O4" t="s">
        <v>27</v>
      </c>
    </row>
    <row r="9" spans="2:21" ht="25">
      <c r="B9" s="1" t="s">
        <v>0</v>
      </c>
      <c r="J9" s="1" t="s">
        <v>1</v>
      </c>
    </row>
    <row r="10" spans="2:21" ht="15" customHeight="1">
      <c r="B10" s="1"/>
      <c r="J10" s="1"/>
    </row>
    <row r="11" spans="2:21">
      <c r="B11" s="3" t="s">
        <v>2</v>
      </c>
      <c r="C11" s="3" t="s">
        <v>3</v>
      </c>
      <c r="D11" s="3" t="s">
        <v>9</v>
      </c>
      <c r="E11" s="3" t="s">
        <v>12</v>
      </c>
      <c r="F11" s="6"/>
      <c r="G11" s="6"/>
      <c r="J11" s="3" t="s">
        <v>2</v>
      </c>
      <c r="K11" s="3" t="s">
        <v>3</v>
      </c>
      <c r="L11" s="3" t="s">
        <v>9</v>
      </c>
      <c r="M11" s="3" t="s">
        <v>12</v>
      </c>
      <c r="N11" s="6"/>
      <c r="O11" s="6"/>
      <c r="P11" s="6"/>
      <c r="Q11" s="6"/>
      <c r="R11" s="6"/>
      <c r="S11" s="6"/>
    </row>
    <row r="12" spans="2:21">
      <c r="B12" s="2">
        <v>1</v>
      </c>
      <c r="C12" s="2">
        <v>193</v>
      </c>
      <c r="D12" s="2" t="s">
        <v>10</v>
      </c>
      <c r="E12" s="2">
        <f>IF(D12="Y",C12,0)</f>
        <v>0</v>
      </c>
      <c r="F12" s="2">
        <f ca="1">IF(B12&lt;$Q$14,IF(D12="Y",0,C12),"")</f>
        <v>193</v>
      </c>
      <c r="G12" s="2"/>
      <c r="J12" s="2">
        <v>1</v>
      </c>
      <c r="K12" s="2">
        <v>302</v>
      </c>
      <c r="L12" s="2" t="s">
        <v>10</v>
      </c>
      <c r="M12" s="2">
        <f>IF(L12="Y",K12,0)</f>
        <v>0</v>
      </c>
      <c r="N12" s="2">
        <f ca="1">IF(J12&lt;$Q$14,IF(L12="Y",0,K12),"")</f>
        <v>302</v>
      </c>
      <c r="O12" s="2"/>
      <c r="P12" s="2"/>
      <c r="Q12" s="2"/>
      <c r="R12" s="2"/>
      <c r="S12" s="2"/>
    </row>
    <row r="13" spans="2:21">
      <c r="B13" s="2">
        <f>B12+1</f>
        <v>2</v>
      </c>
      <c r="C13" s="2">
        <v>169</v>
      </c>
      <c r="D13" s="2" t="s">
        <v>10</v>
      </c>
      <c r="E13" s="2">
        <f t="shared" ref="E13:E41" si="0">IF(D13="Y",C13,0)</f>
        <v>0</v>
      </c>
      <c r="F13" s="2">
        <f t="shared" ref="F13:F39" ca="1" si="1">IF(B13&lt;$Q$14,IF(D13="Y",0,C13),"")</f>
        <v>169</v>
      </c>
      <c r="G13" s="2"/>
      <c r="J13" s="2">
        <f>J12+1</f>
        <v>2</v>
      </c>
      <c r="K13" s="2">
        <v>269</v>
      </c>
      <c r="L13" s="2" t="s">
        <v>10</v>
      </c>
      <c r="M13" s="2">
        <f t="shared" ref="M13:M41" si="2">IF(L13="Y",K13,0)</f>
        <v>0</v>
      </c>
      <c r="N13" s="2">
        <f t="shared" ref="N13:N39" ca="1" si="3">IF(J13&lt;$Q$14,IF(L13="Y",0,K13),"")</f>
        <v>269</v>
      </c>
      <c r="O13" s="2"/>
      <c r="P13" s="2"/>
      <c r="Q13" s="7">
        <f ca="1">TODAY()</f>
        <v>42652</v>
      </c>
      <c r="R13" s="2"/>
      <c r="S13" s="2"/>
      <c r="U13" s="10"/>
    </row>
    <row r="14" spans="2:21">
      <c r="B14" s="2">
        <f t="shared" ref="B14:B41" si="4">B13+1</f>
        <v>3</v>
      </c>
      <c r="C14" s="2">
        <v>169</v>
      </c>
      <c r="D14" s="2" t="s">
        <v>10</v>
      </c>
      <c r="E14" s="2">
        <f t="shared" si="0"/>
        <v>0</v>
      </c>
      <c r="F14" s="2">
        <f t="shared" ca="1" si="1"/>
        <v>169</v>
      </c>
      <c r="G14" s="2"/>
      <c r="I14">
        <v>5</v>
      </c>
      <c r="J14" s="2">
        <f t="shared" ref="J14:J41" si="5">J13+1</f>
        <v>3</v>
      </c>
      <c r="K14" s="2">
        <v>262</v>
      </c>
      <c r="L14" s="2" t="s">
        <v>10</v>
      </c>
      <c r="M14" s="2">
        <f t="shared" si="2"/>
        <v>0</v>
      </c>
      <c r="N14" s="2">
        <f t="shared" ca="1" si="3"/>
        <v>262</v>
      </c>
      <c r="O14" s="2"/>
      <c r="P14" s="2"/>
      <c r="Q14" s="2">
        <f ca="1">DAY(Q13)</f>
        <v>9</v>
      </c>
      <c r="R14" s="2"/>
      <c r="S14" s="2"/>
      <c r="U14" s="10"/>
    </row>
    <row r="15" spans="2:21">
      <c r="B15" s="2">
        <f t="shared" si="4"/>
        <v>4</v>
      </c>
      <c r="C15" s="2">
        <v>161</v>
      </c>
      <c r="D15" s="2" t="s">
        <v>10</v>
      </c>
      <c r="E15" s="2">
        <f t="shared" si="0"/>
        <v>0</v>
      </c>
      <c r="F15" s="2">
        <f t="shared" ca="1" si="1"/>
        <v>161</v>
      </c>
      <c r="G15" s="2"/>
      <c r="J15" s="2">
        <f t="shared" si="5"/>
        <v>4</v>
      </c>
      <c r="K15" s="2">
        <v>262</v>
      </c>
      <c r="L15" s="2" t="s">
        <v>10</v>
      </c>
      <c r="M15" s="2">
        <f t="shared" si="2"/>
        <v>0</v>
      </c>
      <c r="N15" s="2">
        <f t="shared" ca="1" si="3"/>
        <v>262</v>
      </c>
      <c r="O15" s="2"/>
      <c r="P15" s="2"/>
      <c r="Q15" s="2"/>
      <c r="R15" s="2"/>
      <c r="S15" s="2"/>
    </row>
    <row r="16" spans="2:21">
      <c r="B16" s="2">
        <f t="shared" si="4"/>
        <v>5</v>
      </c>
      <c r="C16" s="2">
        <v>161</v>
      </c>
      <c r="D16" s="2" t="s">
        <v>10</v>
      </c>
      <c r="E16" s="2">
        <f t="shared" si="0"/>
        <v>0</v>
      </c>
      <c r="F16" s="2">
        <f t="shared" ca="1" si="1"/>
        <v>161</v>
      </c>
      <c r="G16" s="2"/>
      <c r="J16" s="2">
        <f t="shared" si="5"/>
        <v>5</v>
      </c>
      <c r="K16" s="2">
        <v>262</v>
      </c>
      <c r="L16" s="2" t="s">
        <v>10</v>
      </c>
      <c r="M16" s="2">
        <f t="shared" si="2"/>
        <v>0</v>
      </c>
      <c r="N16" s="2">
        <f t="shared" ca="1" si="3"/>
        <v>262</v>
      </c>
      <c r="O16" s="2"/>
      <c r="P16" s="2"/>
      <c r="Q16" s="2"/>
      <c r="R16" s="2"/>
      <c r="S16" s="2"/>
    </row>
    <row r="17" spans="2:19">
      <c r="B17" s="2">
        <f t="shared" si="4"/>
        <v>6</v>
      </c>
      <c r="C17" s="2">
        <v>176</v>
      </c>
      <c r="D17" s="2" t="s">
        <v>10</v>
      </c>
      <c r="E17" s="2">
        <f t="shared" si="0"/>
        <v>0</v>
      </c>
      <c r="F17" s="2">
        <f t="shared" ca="1" si="1"/>
        <v>176</v>
      </c>
      <c r="G17" s="2"/>
      <c r="J17" s="2">
        <f t="shared" si="5"/>
        <v>6</v>
      </c>
      <c r="K17" s="2">
        <v>282</v>
      </c>
      <c r="L17" s="2" t="s">
        <v>10</v>
      </c>
      <c r="M17" s="2">
        <f t="shared" si="2"/>
        <v>0</v>
      </c>
      <c r="N17" s="2">
        <f t="shared" ca="1" si="3"/>
        <v>282</v>
      </c>
      <c r="O17" s="2"/>
      <c r="P17" s="2"/>
      <c r="Q17" s="2"/>
      <c r="R17" s="2"/>
      <c r="S17" s="2"/>
    </row>
    <row r="18" spans="2:19">
      <c r="B18" s="2">
        <f t="shared" si="4"/>
        <v>7</v>
      </c>
      <c r="C18" s="2">
        <v>206</v>
      </c>
      <c r="D18" s="2" t="s">
        <v>10</v>
      </c>
      <c r="E18" s="2">
        <f t="shared" si="0"/>
        <v>0</v>
      </c>
      <c r="F18" s="2">
        <f t="shared" ca="1" si="1"/>
        <v>206</v>
      </c>
      <c r="G18" s="2"/>
      <c r="J18" s="2">
        <f t="shared" si="5"/>
        <v>7</v>
      </c>
      <c r="K18" s="2">
        <v>325</v>
      </c>
      <c r="L18" s="2" t="s">
        <v>10</v>
      </c>
      <c r="M18" s="2">
        <f t="shared" si="2"/>
        <v>0</v>
      </c>
      <c r="N18" s="2">
        <f t="shared" ca="1" si="3"/>
        <v>325</v>
      </c>
      <c r="O18" s="2"/>
      <c r="P18" s="2"/>
      <c r="Q18" s="2"/>
      <c r="R18" s="2"/>
      <c r="S18" s="2"/>
    </row>
    <row r="19" spans="2:19">
      <c r="B19" s="2">
        <f t="shared" si="4"/>
        <v>8</v>
      </c>
      <c r="C19" s="2">
        <v>206</v>
      </c>
      <c r="D19" s="2" t="s">
        <v>10</v>
      </c>
      <c r="E19" s="2">
        <f t="shared" si="0"/>
        <v>0</v>
      </c>
      <c r="F19" s="2">
        <f t="shared" ca="1" si="1"/>
        <v>206</v>
      </c>
      <c r="G19" s="2"/>
      <c r="J19" s="2">
        <f t="shared" si="5"/>
        <v>8</v>
      </c>
      <c r="K19" s="2">
        <v>325</v>
      </c>
      <c r="L19" s="2" t="s">
        <v>10</v>
      </c>
      <c r="M19" s="2">
        <f t="shared" si="2"/>
        <v>0</v>
      </c>
      <c r="N19" s="2">
        <f t="shared" ca="1" si="3"/>
        <v>325</v>
      </c>
      <c r="O19" s="2"/>
      <c r="P19" s="2"/>
      <c r="Q19" s="2"/>
      <c r="R19" s="2"/>
      <c r="S19" s="2"/>
    </row>
    <row r="20" spans="2:19">
      <c r="B20" s="2">
        <f t="shared" si="4"/>
        <v>9</v>
      </c>
      <c r="C20" s="2">
        <v>175</v>
      </c>
      <c r="D20" s="2" t="s">
        <v>10</v>
      </c>
      <c r="E20" s="2">
        <f t="shared" si="0"/>
        <v>0</v>
      </c>
      <c r="F20" s="2" t="str">
        <f t="shared" ca="1" si="1"/>
        <v/>
      </c>
      <c r="G20" s="2"/>
      <c r="J20" s="2">
        <f t="shared" si="5"/>
        <v>9</v>
      </c>
      <c r="K20" s="2">
        <v>279</v>
      </c>
      <c r="L20" s="2" t="s">
        <v>10</v>
      </c>
      <c r="M20" s="2">
        <f t="shared" si="2"/>
        <v>0</v>
      </c>
      <c r="N20" s="2" t="str">
        <f t="shared" ca="1" si="3"/>
        <v/>
      </c>
      <c r="O20" s="2"/>
      <c r="P20" s="2"/>
      <c r="Q20" s="2"/>
      <c r="R20" s="2"/>
      <c r="S20" s="2"/>
    </row>
    <row r="21" spans="2:19">
      <c r="B21" s="2">
        <f t="shared" si="4"/>
        <v>10</v>
      </c>
      <c r="C21" s="2">
        <v>166</v>
      </c>
      <c r="D21" s="2" t="s">
        <v>10</v>
      </c>
      <c r="E21" s="2">
        <f t="shared" si="0"/>
        <v>0</v>
      </c>
      <c r="F21" s="2" t="str">
        <f t="shared" ca="1" si="1"/>
        <v/>
      </c>
      <c r="G21" s="2"/>
      <c r="J21" s="2">
        <f t="shared" si="5"/>
        <v>10</v>
      </c>
      <c r="K21" s="2">
        <v>264</v>
      </c>
      <c r="L21" s="2" t="s">
        <v>10</v>
      </c>
      <c r="M21" s="2">
        <f t="shared" si="2"/>
        <v>0</v>
      </c>
      <c r="N21" s="2" t="str">
        <f t="shared" ca="1" si="3"/>
        <v/>
      </c>
      <c r="O21" s="2"/>
      <c r="P21" s="2"/>
      <c r="Q21" s="2"/>
      <c r="R21" s="2"/>
      <c r="S21" s="2"/>
    </row>
    <row r="22" spans="2:19">
      <c r="B22" s="2">
        <f t="shared" si="4"/>
        <v>11</v>
      </c>
      <c r="C22" s="2">
        <v>166</v>
      </c>
      <c r="D22" s="2" t="s">
        <v>10</v>
      </c>
      <c r="E22" s="2">
        <f t="shared" si="0"/>
        <v>0</v>
      </c>
      <c r="F22" s="2" t="str">
        <f t="shared" ca="1" si="1"/>
        <v/>
      </c>
      <c r="G22" s="2"/>
      <c r="J22" s="2">
        <f t="shared" si="5"/>
        <v>11</v>
      </c>
      <c r="K22" s="2">
        <v>264</v>
      </c>
      <c r="L22" s="2" t="s">
        <v>10</v>
      </c>
      <c r="M22" s="2">
        <f t="shared" si="2"/>
        <v>0</v>
      </c>
      <c r="N22" s="2" t="str">
        <f t="shared" ca="1" si="3"/>
        <v/>
      </c>
      <c r="O22" s="2"/>
      <c r="P22" s="2"/>
      <c r="Q22" s="2"/>
      <c r="R22" s="2"/>
      <c r="S22" s="2"/>
    </row>
    <row r="23" spans="2:19">
      <c r="B23" s="2">
        <f t="shared" si="4"/>
        <v>12</v>
      </c>
      <c r="C23" s="2">
        <v>166</v>
      </c>
      <c r="D23" s="2" t="s">
        <v>10</v>
      </c>
      <c r="E23" s="2">
        <f t="shared" si="0"/>
        <v>0</v>
      </c>
      <c r="F23" s="2" t="str">
        <f t="shared" ca="1" si="1"/>
        <v/>
      </c>
      <c r="G23" s="2"/>
      <c r="J23" s="2">
        <f t="shared" si="5"/>
        <v>12</v>
      </c>
      <c r="K23" s="2">
        <v>264</v>
      </c>
      <c r="L23" s="2" t="s">
        <v>10</v>
      </c>
      <c r="M23" s="2">
        <f t="shared" si="2"/>
        <v>0</v>
      </c>
      <c r="N23" s="2" t="str">
        <f t="shared" ca="1" si="3"/>
        <v/>
      </c>
      <c r="O23" s="2"/>
      <c r="P23" s="2"/>
      <c r="Q23" s="2"/>
      <c r="R23" s="2"/>
      <c r="S23" s="2"/>
    </row>
    <row r="24" spans="2:19">
      <c r="B24" s="2">
        <f t="shared" si="4"/>
        <v>13</v>
      </c>
      <c r="C24" s="2">
        <v>175</v>
      </c>
      <c r="D24" s="2" t="s">
        <v>10</v>
      </c>
      <c r="E24" s="2">
        <f t="shared" si="0"/>
        <v>0</v>
      </c>
      <c r="F24" s="2" t="str">
        <f t="shared" ca="1" si="1"/>
        <v/>
      </c>
      <c r="G24" s="2"/>
      <c r="J24" s="2">
        <f t="shared" si="5"/>
        <v>13</v>
      </c>
      <c r="K24" s="2">
        <v>280</v>
      </c>
      <c r="L24" s="2" t="s">
        <v>10</v>
      </c>
      <c r="M24" s="2">
        <f t="shared" si="2"/>
        <v>0</v>
      </c>
      <c r="N24" s="2" t="str">
        <f t="shared" ca="1" si="3"/>
        <v/>
      </c>
      <c r="O24" s="2"/>
      <c r="P24" s="2"/>
      <c r="Q24" s="2"/>
      <c r="R24" s="2"/>
      <c r="S24" s="2"/>
    </row>
    <row r="25" spans="2:19">
      <c r="B25" s="2">
        <f t="shared" si="4"/>
        <v>14</v>
      </c>
      <c r="C25" s="2">
        <v>199</v>
      </c>
      <c r="D25" s="2" t="s">
        <v>10</v>
      </c>
      <c r="E25" s="2">
        <f t="shared" si="0"/>
        <v>0</v>
      </c>
      <c r="F25" s="2" t="str">
        <f t="shared" ca="1" si="1"/>
        <v/>
      </c>
      <c r="G25" s="2"/>
      <c r="J25" s="2">
        <f t="shared" si="5"/>
        <v>14</v>
      </c>
      <c r="K25" s="2">
        <v>312</v>
      </c>
      <c r="L25" s="2" t="s">
        <v>10</v>
      </c>
      <c r="M25" s="2">
        <f t="shared" si="2"/>
        <v>0</v>
      </c>
      <c r="N25" s="2" t="str">
        <f t="shared" ca="1" si="3"/>
        <v/>
      </c>
      <c r="O25" s="2"/>
      <c r="P25" s="2"/>
      <c r="Q25" s="2"/>
      <c r="R25" s="2"/>
      <c r="S25" s="2"/>
    </row>
    <row r="26" spans="2:19">
      <c r="B26" s="2">
        <f t="shared" si="4"/>
        <v>15</v>
      </c>
      <c r="C26" s="2">
        <v>199</v>
      </c>
      <c r="D26" s="2" t="s">
        <v>10</v>
      </c>
      <c r="E26" s="2">
        <f t="shared" si="0"/>
        <v>0</v>
      </c>
      <c r="F26" s="2" t="str">
        <f t="shared" ca="1" si="1"/>
        <v/>
      </c>
      <c r="G26" s="2"/>
      <c r="J26" s="2">
        <f t="shared" si="5"/>
        <v>15</v>
      </c>
      <c r="K26" s="2">
        <v>312</v>
      </c>
      <c r="L26" s="2" t="s">
        <v>10</v>
      </c>
      <c r="M26" s="2">
        <f t="shared" si="2"/>
        <v>0</v>
      </c>
      <c r="N26" s="2" t="str">
        <f t="shared" ca="1" si="3"/>
        <v/>
      </c>
      <c r="O26" s="2"/>
      <c r="P26" s="2"/>
      <c r="Q26" s="2"/>
      <c r="R26" s="2"/>
      <c r="S26" s="2"/>
    </row>
    <row r="27" spans="2:19">
      <c r="B27" s="2">
        <f t="shared" si="4"/>
        <v>16</v>
      </c>
      <c r="C27" s="2">
        <v>179</v>
      </c>
      <c r="D27" s="2" t="s">
        <v>10</v>
      </c>
      <c r="E27" s="2">
        <f t="shared" si="0"/>
        <v>0</v>
      </c>
      <c r="F27" s="2" t="str">
        <f t="shared" ca="1" si="1"/>
        <v/>
      </c>
      <c r="G27" s="2"/>
      <c r="J27" s="2">
        <f t="shared" si="5"/>
        <v>16</v>
      </c>
      <c r="K27" s="2">
        <v>285</v>
      </c>
      <c r="L27" s="2" t="s">
        <v>10</v>
      </c>
      <c r="M27" s="2">
        <f t="shared" si="2"/>
        <v>0</v>
      </c>
      <c r="N27" s="2" t="str">
        <f t="shared" ca="1" si="3"/>
        <v/>
      </c>
      <c r="O27" s="2"/>
      <c r="P27" s="2"/>
      <c r="Q27" s="2"/>
      <c r="R27" s="2"/>
      <c r="S27" s="2"/>
    </row>
    <row r="28" spans="2:19">
      <c r="B28" s="2">
        <f t="shared" si="4"/>
        <v>17</v>
      </c>
      <c r="C28" s="2">
        <v>172</v>
      </c>
      <c r="D28" s="2" t="s">
        <v>10</v>
      </c>
      <c r="E28" s="2">
        <f t="shared" si="0"/>
        <v>0</v>
      </c>
      <c r="F28" s="2" t="str">
        <f t="shared" ca="1" si="1"/>
        <v/>
      </c>
      <c r="G28" s="2"/>
      <c r="J28" s="2">
        <f t="shared" si="5"/>
        <v>17</v>
      </c>
      <c r="K28" s="2">
        <v>275</v>
      </c>
      <c r="L28" s="2" t="s">
        <v>10</v>
      </c>
      <c r="M28" s="2">
        <f t="shared" si="2"/>
        <v>0</v>
      </c>
      <c r="N28" s="2" t="str">
        <f t="shared" ca="1" si="3"/>
        <v/>
      </c>
      <c r="O28" s="2"/>
      <c r="P28" s="2"/>
      <c r="Q28" s="2"/>
      <c r="R28" s="2"/>
      <c r="S28" s="2"/>
    </row>
    <row r="29" spans="2:19">
      <c r="B29" s="2">
        <f t="shared" si="4"/>
        <v>18</v>
      </c>
      <c r="C29" s="2">
        <v>172</v>
      </c>
      <c r="D29" s="2" t="s">
        <v>10</v>
      </c>
      <c r="E29" s="2">
        <f t="shared" si="0"/>
        <v>0</v>
      </c>
      <c r="F29" s="2" t="str">
        <f t="shared" ca="1" si="1"/>
        <v/>
      </c>
      <c r="G29" s="2"/>
      <c r="J29" s="2">
        <f t="shared" si="5"/>
        <v>18</v>
      </c>
      <c r="K29" s="2">
        <v>275</v>
      </c>
      <c r="L29" s="2" t="s">
        <v>10</v>
      </c>
      <c r="M29" s="2">
        <f t="shared" si="2"/>
        <v>0</v>
      </c>
      <c r="N29" s="2" t="str">
        <f t="shared" ca="1" si="3"/>
        <v/>
      </c>
      <c r="O29" s="2"/>
      <c r="P29" s="2"/>
      <c r="Q29" s="2"/>
      <c r="R29" s="2"/>
      <c r="S29" s="2"/>
    </row>
    <row r="30" spans="2:19">
      <c r="B30" s="2">
        <f t="shared" si="4"/>
        <v>19</v>
      </c>
      <c r="C30" s="2">
        <v>172</v>
      </c>
      <c r="D30" s="2" t="s">
        <v>10</v>
      </c>
      <c r="E30" s="2">
        <f t="shared" si="0"/>
        <v>0</v>
      </c>
      <c r="F30" s="2" t="str">
        <f t="shared" ca="1" si="1"/>
        <v/>
      </c>
      <c r="G30" s="2"/>
      <c r="J30" s="2">
        <f t="shared" si="5"/>
        <v>19</v>
      </c>
      <c r="K30" s="2">
        <v>275</v>
      </c>
      <c r="L30" s="2" t="s">
        <v>10</v>
      </c>
      <c r="M30" s="2">
        <f t="shared" si="2"/>
        <v>0</v>
      </c>
      <c r="N30" s="2" t="str">
        <f t="shared" ca="1" si="3"/>
        <v/>
      </c>
      <c r="O30" s="2"/>
      <c r="P30" s="2"/>
      <c r="Q30" s="2"/>
      <c r="R30" s="2"/>
      <c r="S30" s="2"/>
    </row>
    <row r="31" spans="2:19">
      <c r="B31" s="2">
        <f t="shared" si="4"/>
        <v>20</v>
      </c>
      <c r="C31" s="2">
        <v>178</v>
      </c>
      <c r="D31" s="2" t="s">
        <v>10</v>
      </c>
      <c r="E31" s="2">
        <f t="shared" si="0"/>
        <v>0</v>
      </c>
      <c r="F31" s="2" t="str">
        <f t="shared" ca="1" si="1"/>
        <v/>
      </c>
      <c r="G31" s="2"/>
      <c r="J31" s="2">
        <f t="shared" si="5"/>
        <v>20</v>
      </c>
      <c r="K31" s="2">
        <v>284</v>
      </c>
      <c r="L31" s="2" t="s">
        <v>10</v>
      </c>
      <c r="M31" s="2">
        <f t="shared" si="2"/>
        <v>0</v>
      </c>
      <c r="N31" s="2" t="str">
        <f t="shared" ca="1" si="3"/>
        <v/>
      </c>
      <c r="O31" s="2"/>
      <c r="P31" s="2"/>
      <c r="Q31" s="2"/>
      <c r="R31" s="2"/>
      <c r="S31" s="2"/>
    </row>
    <row r="32" spans="2:19">
      <c r="B32" s="2">
        <f t="shared" si="4"/>
        <v>21</v>
      </c>
      <c r="C32" s="2">
        <v>209</v>
      </c>
      <c r="D32" s="2" t="s">
        <v>10</v>
      </c>
      <c r="E32" s="2">
        <f t="shared" si="0"/>
        <v>0</v>
      </c>
      <c r="F32" s="2" t="str">
        <f t="shared" ca="1" si="1"/>
        <v/>
      </c>
      <c r="G32" s="2"/>
      <c r="J32" s="2">
        <f t="shared" si="5"/>
        <v>21</v>
      </c>
      <c r="K32" s="2">
        <v>330</v>
      </c>
      <c r="L32" s="2" t="s">
        <v>10</v>
      </c>
      <c r="M32" s="2">
        <f t="shared" si="2"/>
        <v>0</v>
      </c>
      <c r="N32" s="2" t="str">
        <f t="shared" ca="1" si="3"/>
        <v/>
      </c>
      <c r="O32" s="14"/>
      <c r="P32" s="2"/>
      <c r="Q32" s="2"/>
      <c r="R32" s="2"/>
      <c r="S32" s="2"/>
    </row>
    <row r="33" spans="2:19">
      <c r="B33" s="2">
        <f t="shared" si="4"/>
        <v>22</v>
      </c>
      <c r="C33" s="2">
        <v>209</v>
      </c>
      <c r="D33" s="2" t="s">
        <v>10</v>
      </c>
      <c r="E33" s="2">
        <f t="shared" si="0"/>
        <v>0</v>
      </c>
      <c r="F33" s="2" t="str">
        <f t="shared" ca="1" si="1"/>
        <v/>
      </c>
      <c r="G33" s="2"/>
      <c r="J33" s="2">
        <f t="shared" si="5"/>
        <v>22</v>
      </c>
      <c r="K33" s="2">
        <v>330</v>
      </c>
      <c r="L33" s="2" t="s">
        <v>10</v>
      </c>
      <c r="M33" s="2">
        <f t="shared" si="2"/>
        <v>0</v>
      </c>
      <c r="N33" s="2" t="str">
        <f t="shared" ca="1" si="3"/>
        <v/>
      </c>
      <c r="O33" s="2"/>
      <c r="P33" s="2"/>
      <c r="Q33" s="2"/>
      <c r="R33" s="2"/>
      <c r="S33" s="2"/>
    </row>
    <row r="34" spans="2:19">
      <c r="B34" s="2">
        <f t="shared" si="4"/>
        <v>23</v>
      </c>
      <c r="C34" s="2">
        <v>181</v>
      </c>
      <c r="D34" s="2" t="s">
        <v>10</v>
      </c>
      <c r="E34" s="2">
        <f t="shared" si="0"/>
        <v>0</v>
      </c>
      <c r="F34" s="2" t="str">
        <f t="shared" ca="1" si="1"/>
        <v/>
      </c>
      <c r="G34" s="2"/>
      <c r="J34" s="2">
        <f t="shared" si="5"/>
        <v>23</v>
      </c>
      <c r="K34" s="2">
        <v>288</v>
      </c>
      <c r="L34" s="2" t="s">
        <v>10</v>
      </c>
      <c r="M34" s="2">
        <f t="shared" si="2"/>
        <v>0</v>
      </c>
      <c r="N34" s="2" t="str">
        <f t="shared" ca="1" si="3"/>
        <v/>
      </c>
      <c r="O34" s="2"/>
      <c r="P34" s="2"/>
      <c r="Q34" s="2"/>
      <c r="R34" s="2"/>
      <c r="S34" s="2"/>
    </row>
    <row r="35" spans="2:19">
      <c r="B35" s="2">
        <f t="shared" si="4"/>
        <v>24</v>
      </c>
      <c r="C35" s="2">
        <v>172</v>
      </c>
      <c r="D35" s="2" t="s">
        <v>10</v>
      </c>
      <c r="E35" s="2">
        <f t="shared" si="0"/>
        <v>0</v>
      </c>
      <c r="F35" s="2" t="str">
        <f t="shared" ca="1" si="1"/>
        <v/>
      </c>
      <c r="G35" s="2"/>
      <c r="J35" s="2">
        <f t="shared" si="5"/>
        <v>24</v>
      </c>
      <c r="K35" s="2">
        <v>274</v>
      </c>
      <c r="L35" s="2" t="s">
        <v>10</v>
      </c>
      <c r="M35" s="2">
        <f t="shared" si="2"/>
        <v>0</v>
      </c>
      <c r="N35" s="2" t="str">
        <f t="shared" ca="1" si="3"/>
        <v/>
      </c>
      <c r="O35" s="2"/>
      <c r="P35" s="2"/>
      <c r="Q35" s="2"/>
      <c r="R35" s="2"/>
      <c r="S35" s="2"/>
    </row>
    <row r="36" spans="2:19">
      <c r="B36" s="2">
        <f t="shared" si="4"/>
        <v>25</v>
      </c>
      <c r="C36" s="2">
        <v>172</v>
      </c>
      <c r="D36" s="2" t="s">
        <v>10</v>
      </c>
      <c r="E36" s="2">
        <f t="shared" si="0"/>
        <v>0</v>
      </c>
      <c r="F36" s="2" t="str">
        <f t="shared" ca="1" si="1"/>
        <v/>
      </c>
      <c r="G36" s="2"/>
      <c r="J36" s="2">
        <f t="shared" si="5"/>
        <v>25</v>
      </c>
      <c r="K36" s="2">
        <v>274</v>
      </c>
      <c r="L36" s="2" t="s">
        <v>10</v>
      </c>
      <c r="M36" s="2">
        <f t="shared" si="2"/>
        <v>0</v>
      </c>
      <c r="N36" s="2" t="str">
        <f t="shared" ca="1" si="3"/>
        <v/>
      </c>
      <c r="O36" s="2"/>
      <c r="P36" s="2"/>
      <c r="Q36" s="2"/>
      <c r="R36" s="2"/>
      <c r="S36" s="2"/>
    </row>
    <row r="37" spans="2:19">
      <c r="B37" s="2">
        <f t="shared" si="4"/>
        <v>26</v>
      </c>
      <c r="C37" s="2">
        <v>172</v>
      </c>
      <c r="D37" s="2" t="s">
        <v>10</v>
      </c>
      <c r="E37" s="2">
        <f t="shared" si="0"/>
        <v>0</v>
      </c>
      <c r="F37" s="2" t="str">
        <f t="shared" ca="1" si="1"/>
        <v/>
      </c>
      <c r="G37" s="2"/>
      <c r="J37" s="2">
        <f t="shared" si="5"/>
        <v>26</v>
      </c>
      <c r="K37" s="2">
        <v>274</v>
      </c>
      <c r="L37" s="2" t="s">
        <v>10</v>
      </c>
      <c r="M37" s="2">
        <f t="shared" si="2"/>
        <v>0</v>
      </c>
      <c r="N37" s="2" t="str">
        <f t="shared" ca="1" si="3"/>
        <v/>
      </c>
      <c r="O37" s="2"/>
      <c r="P37" s="2"/>
      <c r="Q37" s="2"/>
      <c r="R37" s="2"/>
    </row>
    <row r="38" spans="2:19">
      <c r="B38" s="2">
        <f t="shared" si="4"/>
        <v>27</v>
      </c>
      <c r="C38" s="2">
        <v>179</v>
      </c>
      <c r="D38" s="2" t="s">
        <v>10</v>
      </c>
      <c r="E38" s="2">
        <f t="shared" si="0"/>
        <v>0</v>
      </c>
      <c r="F38" s="2" t="str">
        <f t="shared" ca="1" si="1"/>
        <v/>
      </c>
      <c r="G38" s="2"/>
      <c r="J38" s="2">
        <f t="shared" si="5"/>
        <v>27</v>
      </c>
      <c r="K38" s="2">
        <v>287</v>
      </c>
      <c r="L38" s="2" t="s">
        <v>10</v>
      </c>
      <c r="M38" s="2">
        <f t="shared" si="2"/>
        <v>0</v>
      </c>
      <c r="N38" s="2" t="str">
        <f t="shared" ca="1" si="3"/>
        <v/>
      </c>
      <c r="O38" s="2"/>
      <c r="P38" s="2"/>
      <c r="Q38" s="2"/>
      <c r="R38" s="2"/>
    </row>
    <row r="39" spans="2:19">
      <c r="B39" s="2">
        <f t="shared" si="4"/>
        <v>28</v>
      </c>
      <c r="C39" s="2">
        <v>206</v>
      </c>
      <c r="D39" s="2" t="s">
        <v>10</v>
      </c>
      <c r="E39" s="2">
        <f t="shared" si="0"/>
        <v>0</v>
      </c>
      <c r="F39" s="2" t="str">
        <f t="shared" ca="1" si="1"/>
        <v/>
      </c>
      <c r="G39" s="2"/>
      <c r="J39" s="2">
        <f t="shared" si="5"/>
        <v>28</v>
      </c>
      <c r="K39" s="2">
        <v>323</v>
      </c>
      <c r="L39" s="2" t="s">
        <v>10</v>
      </c>
      <c r="M39" s="2">
        <f t="shared" si="2"/>
        <v>0</v>
      </c>
      <c r="N39" s="2" t="str">
        <f t="shared" ca="1" si="3"/>
        <v/>
      </c>
      <c r="O39" s="2"/>
      <c r="P39" s="2"/>
      <c r="Q39" s="2"/>
      <c r="R39" s="2"/>
    </row>
    <row r="40" spans="2:19">
      <c r="B40" s="2">
        <f t="shared" si="4"/>
        <v>29</v>
      </c>
      <c r="C40" s="2">
        <v>206</v>
      </c>
      <c r="D40" s="2" t="s">
        <v>10</v>
      </c>
      <c r="E40" s="2">
        <f t="shared" si="0"/>
        <v>0</v>
      </c>
      <c r="F40" s="2"/>
      <c r="G40" s="2"/>
      <c r="J40" s="2">
        <f t="shared" si="5"/>
        <v>29</v>
      </c>
      <c r="K40" s="2">
        <v>323</v>
      </c>
      <c r="L40" s="2" t="s">
        <v>10</v>
      </c>
      <c r="M40" s="2">
        <f t="shared" si="2"/>
        <v>0</v>
      </c>
      <c r="N40" s="2"/>
      <c r="O40" s="2"/>
      <c r="P40" s="2"/>
      <c r="Q40" s="2"/>
      <c r="R40" s="2"/>
    </row>
    <row r="41" spans="2:19">
      <c r="B41" s="2">
        <f t="shared" si="4"/>
        <v>30</v>
      </c>
      <c r="C41" s="2">
        <v>180</v>
      </c>
      <c r="D41" s="2" t="s">
        <v>10</v>
      </c>
      <c r="E41" s="2">
        <f t="shared" si="0"/>
        <v>0</v>
      </c>
      <c r="F41" s="2"/>
      <c r="G41" s="2"/>
      <c r="J41" s="2">
        <f t="shared" si="5"/>
        <v>30</v>
      </c>
      <c r="K41" s="2">
        <v>288</v>
      </c>
      <c r="L41" s="2" t="s">
        <v>10</v>
      </c>
      <c r="M41" s="2">
        <f t="shared" si="2"/>
        <v>0</v>
      </c>
      <c r="N41" s="2"/>
      <c r="O41" s="2"/>
      <c r="P41" s="2"/>
      <c r="Q41" s="2"/>
      <c r="R41" s="2"/>
    </row>
    <row r="42" spans="2:19">
      <c r="D42" t="s">
        <v>11</v>
      </c>
      <c r="E42" t="s">
        <v>17</v>
      </c>
      <c r="L42" t="s">
        <v>11</v>
      </c>
      <c r="M42" t="s">
        <v>17</v>
      </c>
    </row>
    <row r="43" spans="2:19">
      <c r="B43" t="s">
        <v>4</v>
      </c>
      <c r="C43">
        <f>SUM(C12:C41)</f>
        <v>5446</v>
      </c>
      <c r="D43">
        <f>SUM(E12:E41)</f>
        <v>0</v>
      </c>
      <c r="E43" s="2">
        <f ca="1">SUM(F12:F41)</f>
        <v>1441</v>
      </c>
      <c r="J43" t="s">
        <v>4</v>
      </c>
      <c r="K43">
        <f>SUM(K12:K41)</f>
        <v>8649</v>
      </c>
      <c r="L43">
        <f>SUM(M12:M41)</f>
        <v>0</v>
      </c>
      <c r="M43" s="2">
        <f ca="1">SUM(N12:N41)</f>
        <v>2289</v>
      </c>
    </row>
    <row r="44" spans="2:19">
      <c r="B44" t="s">
        <v>5</v>
      </c>
      <c r="C44">
        <v>1725</v>
      </c>
      <c r="D44">
        <v>1725</v>
      </c>
      <c r="J44" t="s">
        <v>5</v>
      </c>
      <c r="K44">
        <v>2650</v>
      </c>
      <c r="L44">
        <v>2650</v>
      </c>
      <c r="O44">
        <f>K44/C44</f>
        <v>1.536231884057971</v>
      </c>
      <c r="P44">
        <f>K43/C43</f>
        <v>1.5881380829966949</v>
      </c>
    </row>
    <row r="45" spans="2:19">
      <c r="B45" t="s">
        <v>6</v>
      </c>
      <c r="C45">
        <v>250</v>
      </c>
      <c r="D45">
        <v>250</v>
      </c>
      <c r="J45" t="s">
        <v>6</v>
      </c>
      <c r="K45">
        <v>350</v>
      </c>
      <c r="L45">
        <v>350</v>
      </c>
    </row>
    <row r="46" spans="2:19">
      <c r="B46" t="s">
        <v>7</v>
      </c>
      <c r="C46">
        <f>C43*0.03</f>
        <v>163.38</v>
      </c>
      <c r="D46">
        <f>D43*0.03</f>
        <v>0</v>
      </c>
      <c r="J46" t="s">
        <v>7</v>
      </c>
      <c r="K46">
        <f>K43*0.03</f>
        <v>259.46999999999997</v>
      </c>
      <c r="L46">
        <f>L43*0.03</f>
        <v>0</v>
      </c>
    </row>
    <row r="47" spans="2:19">
      <c r="B47" t="s">
        <v>8</v>
      </c>
      <c r="C47">
        <f>C43-C44-C45-C46</f>
        <v>3307.62</v>
      </c>
      <c r="D47">
        <f>D43-D44-D45-D46</f>
        <v>-1975</v>
      </c>
      <c r="J47" t="s">
        <v>8</v>
      </c>
      <c r="K47">
        <f>K43-K44-K45-K46</f>
        <v>5389.53</v>
      </c>
      <c r="L47">
        <f>L43-L44-L45-L46</f>
        <v>-3000</v>
      </c>
    </row>
    <row r="53" spans="3:4">
      <c r="C53" s="10"/>
      <c r="D53" s="10"/>
    </row>
  </sheetData>
  <conditionalFormatting sqref="D12:E41">
    <cfRule type="expression" dxfId="13" priority="17">
      <formula>$D12="Y"</formula>
    </cfRule>
    <cfRule type="expression" dxfId="12" priority="18">
      <formula>$D12="N"</formula>
    </cfRule>
  </conditionalFormatting>
  <conditionalFormatting sqref="M12:M39 L12:L41">
    <cfRule type="expression" dxfId="11" priority="15">
      <formula>$L12="Y"</formula>
    </cfRule>
    <cfRule type="expression" dxfId="10" priority="16">
      <formula>$L12="N"</formula>
    </cfRule>
  </conditionalFormatting>
  <conditionalFormatting sqref="M43">
    <cfRule type="expression" dxfId="9" priority="13">
      <formula>$L43="Y"</formula>
    </cfRule>
    <cfRule type="expression" dxfId="8" priority="14">
      <formula>$L43="N"</formula>
    </cfRule>
  </conditionalFormatting>
  <conditionalFormatting sqref="D2:D4">
    <cfRule type="expression" dxfId="7" priority="11">
      <formula>$D2&gt;0</formula>
    </cfRule>
    <cfRule type="expression" dxfId="6" priority="12">
      <formula>$D2&lt;0</formula>
    </cfRule>
  </conditionalFormatting>
  <conditionalFormatting sqref="E43">
    <cfRule type="expression" dxfId="5" priority="9">
      <formula>$L43="Y"</formula>
    </cfRule>
    <cfRule type="expression" dxfId="4" priority="10">
      <formula>$L43="N"</formula>
    </cfRule>
  </conditionalFormatting>
  <conditionalFormatting sqref="M40">
    <cfRule type="expression" dxfId="3" priority="7">
      <formula>$L40="Y"</formula>
    </cfRule>
    <cfRule type="expression" dxfId="2" priority="8">
      <formula>$L40="N"</formula>
    </cfRule>
  </conditionalFormatting>
  <conditionalFormatting sqref="M41">
    <cfRule type="expression" dxfId="1" priority="5">
      <formula>$L41="Y"</formula>
    </cfRule>
    <cfRule type="expression" dxfId="0" priority="6">
      <formula>$L41="N"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85" zoomScaleNormal="85" zoomScalePageLayoutView="85" workbookViewId="0">
      <selection activeCell="A5" sqref="A5"/>
    </sheetView>
  </sheetViews>
  <sheetFormatPr baseColWidth="10" defaultRowHeight="15" x14ac:dyDescent="0"/>
  <sheetData>
    <row r="1" spans="1:22">
      <c r="A1" t="s">
        <v>15</v>
      </c>
    </row>
    <row r="2" spans="1:22">
      <c r="A2" t="s">
        <v>19</v>
      </c>
    </row>
    <row r="3" spans="1:22">
      <c r="A3" s="8"/>
      <c r="B3" s="6"/>
      <c r="C3" s="6"/>
      <c r="D3" s="8"/>
      <c r="E3" s="6"/>
      <c r="F3" s="6"/>
      <c r="G3" s="6"/>
    </row>
    <row r="4" spans="1:22">
      <c r="A4" s="9">
        <v>42652</v>
      </c>
      <c r="B4" s="9"/>
      <c r="C4" s="9"/>
      <c r="D4" s="9"/>
      <c r="E4" s="9"/>
      <c r="F4" s="9"/>
      <c r="G4" s="9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>
      <c r="A5" s="2">
        <v>193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>
        <v>169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>
        <v>169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>
        <v>161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>
        <v>161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>
        <v>176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>
        <v>206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>
        <v>206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>
        <v>175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>
        <v>166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>
        <v>166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>
        <v>166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175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>
        <v>199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>
        <v>199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>
        <v>179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>
        <v>172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>
        <v>172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>
        <v>172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2">
        <v>178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>
        <v>209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>
        <v>209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>
        <v>181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>
        <v>172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>
        <v>172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>
        <v>179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>
        <v>206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>
        <v>206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>
        <v>180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7" spans="1:22">
      <c r="A37" s="6" t="s">
        <v>16</v>
      </c>
      <c r="B37" s="6"/>
      <c r="C37" s="6"/>
      <c r="D37" s="6"/>
      <c r="E37" s="6"/>
      <c r="F37" s="6"/>
      <c r="G37" s="6"/>
      <c r="H37" s="6"/>
    </row>
    <row r="38" spans="1:22">
      <c r="A38" s="2" t="s">
        <v>20</v>
      </c>
      <c r="B38" s="2"/>
      <c r="C38" s="2"/>
      <c r="D38" s="2"/>
      <c r="E38" s="2"/>
      <c r="F38" s="2"/>
      <c r="G38" s="2"/>
      <c r="H38" s="2"/>
    </row>
    <row r="39" spans="1:22">
      <c r="A39" s="2" t="s">
        <v>21</v>
      </c>
      <c r="B39" s="2"/>
      <c r="C39" s="2"/>
      <c r="D39" s="2"/>
      <c r="E39" s="2"/>
      <c r="F39" s="2"/>
      <c r="G39" s="2"/>
      <c r="H39" s="2"/>
    </row>
    <row r="40" spans="1:22">
      <c r="A40" s="9">
        <v>42652</v>
      </c>
      <c r="B40" s="9"/>
      <c r="C40" s="6"/>
      <c r="D40" s="6"/>
      <c r="E40" s="9"/>
      <c r="F40" s="9"/>
      <c r="G40" s="9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>
      <c r="A41" s="2">
        <v>302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>
        <v>269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>
        <v>262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>
        <v>262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>
        <v>262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>
        <v>282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>
        <v>325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>
        <v>325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>
        <v>279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>
      <c r="A50" s="2">
        <v>264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>
        <v>264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>
        <v>264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>
      <c r="A53" s="2">
        <v>280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>
        <v>312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>
      <c r="A55" s="2">
        <v>312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>
        <v>285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>
        <v>275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>
        <v>275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>
        <v>275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>
        <v>284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>
        <v>330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>
        <v>330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>
        <v>288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>
      <c r="A64" s="2">
        <v>274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>
        <v>274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>
        <v>274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>
        <v>287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>
        <v>323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>
        <v>323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>
        <v>288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January</vt:lpstr>
      <vt:lpstr>January Price History</vt:lpstr>
      <vt:lpstr>Februrary</vt:lpstr>
      <vt:lpstr>February Price History</vt:lpstr>
      <vt:lpstr>March</vt:lpstr>
      <vt:lpstr>March Price History</vt:lpstr>
      <vt:lpstr>April</vt:lpstr>
      <vt:lpstr>April Price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2016-03-01T16:35:44Z</dcterms:created>
  <dcterms:modified xsi:type="dcterms:W3CDTF">2016-10-09T16:08:32Z</dcterms:modified>
</cp:coreProperties>
</file>